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I:\ENERGY\Rebate Programs\HELP - Commercial Lighting Rebates\HELP Development Materials\Application Forms\application\"/>
    </mc:Choice>
  </mc:AlternateContent>
  <xr:revisionPtr revIDLastSave="0" documentId="13_ncr:1_{503ECAB8-D3E3-4F4B-A762-054A7A9DBAB6}" xr6:coauthVersionLast="47" xr6:coauthVersionMax="47" xr10:uidLastSave="{00000000-0000-0000-0000-000000000000}"/>
  <bookViews>
    <workbookView xWindow="-120" yWindow="-120" windowWidth="33840" windowHeight="18540" tabRatio="893" xr2:uid="{00000000-000D-0000-FFFF-FFFF00000000}"/>
  </bookViews>
  <sheets>
    <sheet name="Required Documents &amp; Steps" sheetId="49" r:id="rId1"/>
    <sheet name="Form Instructions" sheetId="17" r:id="rId2"/>
    <sheet name="Customer Info" sheetId="45" r:id="rId3"/>
    <sheet name="Definitions" sheetId="44" r:id="rId4"/>
    <sheet name="Type Codes" sheetId="52" r:id="rId5"/>
    <sheet name="Lighting Savings, p1" sheetId="51" r:id="rId6"/>
    <sheet name="Lighting Savings, p2" sheetId="53" r:id="rId7"/>
    <sheet name="Lighting Savings, p3" sheetId="54" r:id="rId8"/>
    <sheet name="Lighting Controls Savings" sheetId="50" r:id="rId9"/>
    <sheet name="Rebate Calculation" sheetId="15" r:id="rId10"/>
    <sheet name="Terms &amp; Conditions Part I" sheetId="25" r:id="rId11"/>
    <sheet name="Terms &amp; Conditions Part II" sheetId="26" r:id="rId12"/>
    <sheet name="Terms &amp; Conditions Part III" sheetId="48" r:id="rId13"/>
    <sheet name="Terms &amp; Conditions Part IV" sheetId="27" r:id="rId14"/>
    <sheet name="Lighting Waste Disposal Form" sheetId="31" r:id="rId15"/>
    <sheet name="Technology Req. Part I" sheetId="28" r:id="rId16"/>
    <sheet name="Technology Req. Part II" sheetId="29" r:id="rId17"/>
  </sheets>
  <externalReferences>
    <externalReference r:id="rId18"/>
  </externalReferences>
  <definedNames>
    <definedName name="Code">#REF!</definedName>
    <definedName name="ContractorAddress">#REF!</definedName>
    <definedName name="ContractorCity">#REF!</definedName>
    <definedName name="ContractorContact">#REF!</definedName>
    <definedName name="ContractorEmail" localSheetId="11">#REF!</definedName>
    <definedName name="ContractorEmail" localSheetId="13">#REF!</definedName>
    <definedName name="ContractorEmail">#REF!</definedName>
    <definedName name="ContractorName">#REF!</definedName>
    <definedName name="ContractorPhone">#REF!</definedName>
    <definedName name="ContractorState">#REF!</definedName>
    <definedName name="ContractorZip">#REF!</definedName>
    <definedName name="CustomerInstallAddress">#REF!</definedName>
    <definedName name="CustomerName">#REF!</definedName>
    <definedName name="Demand" localSheetId="11">#REF!</definedName>
    <definedName name="Demand" localSheetId="13">#REF!</definedName>
    <definedName name="Demand">#REF!</definedName>
    <definedName name="Description">#REF!</definedName>
    <definedName name="Energy" localSheetId="11">#REF!</definedName>
    <definedName name="Energy" localSheetId="13">#REF!</definedName>
    <definedName name="Energy">#REF!</definedName>
    <definedName name="Energy1">#REF!</definedName>
    <definedName name="Included" localSheetId="11">#REF!</definedName>
    <definedName name="Included" localSheetId="13">#REF!</definedName>
    <definedName name="Included">#REF!</definedName>
    <definedName name="LightingEquipmentEntryLabor" localSheetId="11">#REF!</definedName>
    <definedName name="LightingEquipmentEntryLabor" localSheetId="13">#REF!</definedName>
    <definedName name="LightingEquipmentEntryLabor">#REF!</definedName>
    <definedName name="LightingEquipSubTotal" localSheetId="11">#REF!</definedName>
    <definedName name="LightingEquipSubTotal" localSheetId="13">#REF!</definedName>
    <definedName name="LightingEquipSubTotal">#REF!</definedName>
    <definedName name="LightingLabor" localSheetId="11">#REF!</definedName>
    <definedName name="LightingLabor" localSheetId="13">#REF!</definedName>
    <definedName name="LightingLabor">#REF!</definedName>
    <definedName name="LightingRebate" localSheetId="11">#REF!</definedName>
    <definedName name="LightingRebate" localSheetId="13">#REF!</definedName>
    <definedName name="LightingRebate">#REF!</definedName>
    <definedName name="NewLightingEnergyCost" localSheetId="11">#REF!</definedName>
    <definedName name="NewLightingEnergyCost" localSheetId="13">#REF!</definedName>
    <definedName name="NewLightingEnergyCost">#REF!</definedName>
    <definedName name="NewLightingKW" localSheetId="11">#REF!</definedName>
    <definedName name="NewLightingKW" localSheetId="13">#REF!</definedName>
    <definedName name="NewLightingKW">#REF!</definedName>
    <definedName name="NewLightingKWH">#REF!</definedName>
    <definedName name="NewSensorEnergyCost" localSheetId="11">#REF!</definedName>
    <definedName name="NewSensorEnergyCost" localSheetId="13">#REF!</definedName>
    <definedName name="NewSensorEnergyCost">#REF!</definedName>
    <definedName name="NewSensorKWH" localSheetId="11">#REF!</definedName>
    <definedName name="NewSensorKWH" localSheetId="13">#REF!</definedName>
    <definedName name="NewSensorKWH">#REF!</definedName>
    <definedName name="Node100Table">#REF!</definedName>
    <definedName name="Node101Table">#REF!</definedName>
    <definedName name="Node102Table">#REF!</definedName>
    <definedName name="Node103Table">#REF!</definedName>
    <definedName name="Node104Table">#REF!</definedName>
    <definedName name="Node105Table">#REF!</definedName>
    <definedName name="Node106Table">#REF!</definedName>
    <definedName name="Node107Table">#REF!</definedName>
    <definedName name="Node108Table">#REF!</definedName>
    <definedName name="Node109Table">#REF!</definedName>
    <definedName name="Node10Table">#REF!</definedName>
    <definedName name="Node110Table">#REF!</definedName>
    <definedName name="Node111Table">#REF!</definedName>
    <definedName name="Node112Table">#REF!</definedName>
    <definedName name="Node113Table">#REF!</definedName>
    <definedName name="Node114Table">#REF!</definedName>
    <definedName name="Node115Table">#REF!</definedName>
    <definedName name="Node116Table">#REF!</definedName>
    <definedName name="Node117Table">#REF!</definedName>
    <definedName name="Node118Table">#REF!</definedName>
    <definedName name="Node119Table">#REF!</definedName>
    <definedName name="Node11Table">#REF!</definedName>
    <definedName name="Node120Table">#REF!</definedName>
    <definedName name="Node121Table">#REF!</definedName>
    <definedName name="Node122Table">#REF!</definedName>
    <definedName name="Node123Table">#REF!</definedName>
    <definedName name="Node124Table">#REF!</definedName>
    <definedName name="Node125Table">#REF!</definedName>
    <definedName name="Node12Table">#REF!</definedName>
    <definedName name="Node13Table">#REF!</definedName>
    <definedName name="Node14Table">#REF!</definedName>
    <definedName name="Node15Table">#REF!</definedName>
    <definedName name="Node16Table">#REF!</definedName>
    <definedName name="Node17Table">#REF!</definedName>
    <definedName name="Node18Table">#REF!</definedName>
    <definedName name="Node19Table">#REF!</definedName>
    <definedName name="Node1Table">#REF!</definedName>
    <definedName name="Node20Table">#REF!</definedName>
    <definedName name="Node21Table">#REF!</definedName>
    <definedName name="Node22Table">#REF!</definedName>
    <definedName name="Node23Table">#REF!</definedName>
    <definedName name="Node24Table">#REF!</definedName>
    <definedName name="Node25Table">#REF!</definedName>
    <definedName name="Node26Table">#REF!</definedName>
    <definedName name="Node27Table">#REF!</definedName>
    <definedName name="Node28Table">#REF!</definedName>
    <definedName name="node29">#REF!</definedName>
    <definedName name="Node29Table">#REF!</definedName>
    <definedName name="Node2Table">#REF!</definedName>
    <definedName name="Node30Table">#REF!</definedName>
    <definedName name="Node31Table">#REF!</definedName>
    <definedName name="Node32Table">#REF!</definedName>
    <definedName name="Node33Table">#REF!</definedName>
    <definedName name="Node34Table">#REF!</definedName>
    <definedName name="Node35Table">#REF!</definedName>
    <definedName name="Node36Table">#REF!</definedName>
    <definedName name="Node37Table">#REF!</definedName>
    <definedName name="Node38Table">#REF!</definedName>
    <definedName name="Node39Table">#REF!</definedName>
    <definedName name="Node3Table">#REF!</definedName>
    <definedName name="Node40Table">#REF!</definedName>
    <definedName name="Node41Table">#REF!</definedName>
    <definedName name="Node42Table">#REF!</definedName>
    <definedName name="Node43Table">#REF!</definedName>
    <definedName name="Node44Table">#REF!</definedName>
    <definedName name="Node45Table">#REF!</definedName>
    <definedName name="Node46Table">#REF!</definedName>
    <definedName name="Node47Table">#REF!</definedName>
    <definedName name="Node48Table">#REF!</definedName>
    <definedName name="Node49Table">#REF!</definedName>
    <definedName name="Node4Table">#REF!</definedName>
    <definedName name="Node50Table">#REF!</definedName>
    <definedName name="Node51Table">#REF!</definedName>
    <definedName name="Node52Table">#REF!</definedName>
    <definedName name="Node53Table">#REF!</definedName>
    <definedName name="Node54Table">#REF!</definedName>
    <definedName name="Node55Table">#REF!</definedName>
    <definedName name="Node56Table">#REF!</definedName>
    <definedName name="Node57Table">#REF!</definedName>
    <definedName name="Node58Table">#REF!</definedName>
    <definedName name="Node59Table">#REF!</definedName>
    <definedName name="Node5Table">#REF!</definedName>
    <definedName name="Node60Table">#REF!</definedName>
    <definedName name="Node61Table">#REF!</definedName>
    <definedName name="Node62Table">#REF!</definedName>
    <definedName name="Node63Table">#REF!</definedName>
    <definedName name="Node64Table">#REF!</definedName>
    <definedName name="Node65Table">#REF!</definedName>
    <definedName name="Node66Table">#REF!</definedName>
    <definedName name="Node67Table">#REF!</definedName>
    <definedName name="Node68Table">#REF!</definedName>
    <definedName name="Node69Table">#REF!</definedName>
    <definedName name="Node6Table">#REF!</definedName>
    <definedName name="Node70Table">#REF!</definedName>
    <definedName name="Node71Table">#REF!</definedName>
    <definedName name="Node72Table">#REF!</definedName>
    <definedName name="Node73Table">#REF!</definedName>
    <definedName name="Node74Table">#REF!</definedName>
    <definedName name="Node75Table">#REF!</definedName>
    <definedName name="Node76Table">#REF!</definedName>
    <definedName name="Node77Table">#REF!</definedName>
    <definedName name="Node78Table">#REF!</definedName>
    <definedName name="Node79Table">#REF!</definedName>
    <definedName name="Node7Table">#REF!</definedName>
    <definedName name="Node80Table">#REF!</definedName>
    <definedName name="Node81Table">#REF!</definedName>
    <definedName name="Node82Table">#REF!</definedName>
    <definedName name="Node83Table">#REF!</definedName>
    <definedName name="Node84Table">#REF!</definedName>
    <definedName name="Node85Table">#REF!</definedName>
    <definedName name="Node86Table">#REF!</definedName>
    <definedName name="Node87Table">#REF!</definedName>
    <definedName name="Node88Table">#REF!</definedName>
    <definedName name="Node89Table">#REF!</definedName>
    <definedName name="Node8Table">#REF!</definedName>
    <definedName name="Node90Table">#REF!</definedName>
    <definedName name="Node91Table">#REF!</definedName>
    <definedName name="Node92Table">#REF!</definedName>
    <definedName name="Node93Table">#REF!</definedName>
    <definedName name="Node94Table">#REF!</definedName>
    <definedName name="Node95Table">#REF!</definedName>
    <definedName name="Node96Table">#REF!</definedName>
    <definedName name="Node97Table">#REF!</definedName>
    <definedName name="Node98Table">#REF!</definedName>
    <definedName name="Node99Table">#REF!</definedName>
    <definedName name="Node9Table">#REF!</definedName>
    <definedName name="OldLightingEnergyCost" localSheetId="11">#REF!</definedName>
    <definedName name="OldLightingEnergyCost" localSheetId="13">#REF!</definedName>
    <definedName name="OldLightingEnergyCost">#REF!</definedName>
    <definedName name="OldLightingKW" localSheetId="11">#REF!</definedName>
    <definedName name="OldLightingKW" localSheetId="13">#REF!</definedName>
    <definedName name="OldLightingKW">#REF!</definedName>
    <definedName name="OldLightingKWH">#REF!</definedName>
    <definedName name="OldSensorEnergyCost" localSheetId="11">#REF!</definedName>
    <definedName name="OldSensorEnergyCost" localSheetId="13">#REF!</definedName>
    <definedName name="OldSensorEnergyCost">#REF!</definedName>
    <definedName name="OldSensorKW" localSheetId="11">#REF!</definedName>
    <definedName name="OldSensorKW" localSheetId="13">#REF!</definedName>
    <definedName name="OldSensorKW">#REF!</definedName>
    <definedName name="OldSensorKWH" localSheetId="11">#REF!</definedName>
    <definedName name="OldSensorKWH" localSheetId="13">#REF!</definedName>
    <definedName name="OldSensorKWH">#REF!</definedName>
    <definedName name="_xlnm.Print_Area" localSheetId="2">'Customer Info'!$A$1:$L$69</definedName>
    <definedName name="_xlnm.Print_Area" localSheetId="1">'Form Instructions'!$A$1:$K$47</definedName>
    <definedName name="_xlnm.Print_Area" localSheetId="0">'Required Documents &amp; Steps'!$A$1:$K$45</definedName>
    <definedName name="QuestionTable" localSheetId="9">'[1]Rebate Questions'!$A$2:$F$138</definedName>
    <definedName name="QuestionTable">#REF!</definedName>
    <definedName name="Rebate" localSheetId="9">[1]Results!$E$2:$E$501</definedName>
    <definedName name="Rebate">#REF!</definedName>
    <definedName name="ResultTable" localSheetId="9">[1]Results!$A$2:$E$501</definedName>
    <definedName name="ResultTable">#REF!</definedName>
    <definedName name="SensorKWHSavings" localSheetId="11">#REF!</definedName>
    <definedName name="SensorKWHSavings" localSheetId="13">#REF!</definedName>
    <definedName name="SensorKWHSavings">#REF!</definedName>
    <definedName name="SensorLabor" localSheetId="11">#REF!</definedName>
    <definedName name="SensorLabor" localSheetId="13">#REF!</definedName>
    <definedName name="SensorLabor">#REF!</definedName>
    <definedName name="SensorSubTotal" localSheetId="11">#REF!</definedName>
    <definedName name="SensorSubTotal" localSheetId="13">#REF!</definedName>
    <definedName name="SensorSubTotal">#REF!</definedName>
    <definedName name="TotalRebate" localSheetId="11">#REF!</definedName>
    <definedName name="TotalRebate" localSheetId="13">#REF!</definedName>
    <definedName name="TotalRebate">#REF!</definedName>
    <definedName name="Watts" localSheetId="9">[1]Results!$D$2:$D$501</definedName>
    <definedName name="Wat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3" i="50" l="1"/>
  <c r="O24" i="50"/>
  <c r="O25" i="50"/>
  <c r="O26" i="50"/>
  <c r="O27" i="50"/>
  <c r="O28" i="50"/>
  <c r="O29" i="50"/>
  <c r="O30" i="50"/>
  <c r="O31" i="50"/>
  <c r="O32" i="50"/>
  <c r="O33" i="50"/>
  <c r="O34" i="50"/>
  <c r="O35" i="50"/>
  <c r="O22" i="50"/>
  <c r="O12" i="50"/>
  <c r="O13" i="50"/>
  <c r="O14" i="50"/>
  <c r="O15" i="50"/>
  <c r="O16" i="50"/>
  <c r="O17" i="50"/>
  <c r="O18" i="50"/>
  <c r="O19" i="50"/>
  <c r="O20" i="50"/>
  <c r="O11" i="50"/>
  <c r="M21" i="54"/>
  <c r="N21" i="54"/>
  <c r="P21" i="54"/>
  <c r="Q21" i="54" s="1"/>
  <c r="M22" i="54"/>
  <c r="N22" i="54"/>
  <c r="P22" i="54"/>
  <c r="R22" i="54" s="1"/>
  <c r="M23" i="54"/>
  <c r="N23" i="54"/>
  <c r="P23" i="54"/>
  <c r="Q23" i="54" s="1"/>
  <c r="M24" i="54"/>
  <c r="N24" i="54"/>
  <c r="P24" i="54"/>
  <c r="Q24" i="54" s="1"/>
  <c r="M25" i="54"/>
  <c r="N25" i="54"/>
  <c r="P25" i="54"/>
  <c r="Q25" i="54" s="1"/>
  <c r="M26" i="54"/>
  <c r="N26" i="54"/>
  <c r="P26" i="54"/>
  <c r="Q26" i="54" s="1"/>
  <c r="M27" i="54"/>
  <c r="N27" i="54"/>
  <c r="P27" i="54"/>
  <c r="Q27" i="54" s="1"/>
  <c r="M28" i="54"/>
  <c r="N28" i="54"/>
  <c r="P28" i="54"/>
  <c r="Q28" i="54" s="1"/>
  <c r="M29" i="54"/>
  <c r="N29" i="54"/>
  <c r="P29" i="54"/>
  <c r="Q29" i="54" s="1"/>
  <c r="M30" i="54"/>
  <c r="N30" i="54"/>
  <c r="P30" i="54"/>
  <c r="R30" i="54" s="1"/>
  <c r="M31" i="54"/>
  <c r="N31" i="54"/>
  <c r="P31" i="54"/>
  <c r="Q31" i="54" s="1"/>
  <c r="M32" i="54"/>
  <c r="N32" i="54"/>
  <c r="P32" i="54"/>
  <c r="Q32" i="54" s="1"/>
  <c r="M33" i="54"/>
  <c r="N33" i="54"/>
  <c r="P33" i="54"/>
  <c r="Q33" i="54" s="1"/>
  <c r="M34" i="54"/>
  <c r="N34" i="54"/>
  <c r="P34" i="54"/>
  <c r="Q34" i="54" s="1"/>
  <c r="M35" i="54"/>
  <c r="N35" i="54"/>
  <c r="P35" i="54"/>
  <c r="Q35" i="54" s="1"/>
  <c r="M36" i="54"/>
  <c r="N36" i="54"/>
  <c r="P36" i="54"/>
  <c r="Q36" i="54" s="1"/>
  <c r="M37" i="54"/>
  <c r="N37" i="54"/>
  <c r="P37" i="54"/>
  <c r="Q37" i="54" s="1"/>
  <c r="M38" i="54"/>
  <c r="N38" i="54"/>
  <c r="P38" i="54"/>
  <c r="Q38" i="54" s="1"/>
  <c r="M39" i="54"/>
  <c r="N39" i="54"/>
  <c r="P39" i="54"/>
  <c r="Q39" i="54" s="1"/>
  <c r="M40" i="54"/>
  <c r="N40" i="54"/>
  <c r="P40" i="54"/>
  <c r="Q40" i="54" s="1"/>
  <c r="M41" i="54"/>
  <c r="N41" i="54"/>
  <c r="P41" i="54"/>
  <c r="Q41" i="54" s="1"/>
  <c r="M42" i="54"/>
  <c r="N42" i="54"/>
  <c r="P42" i="54"/>
  <c r="R42" i="54" s="1"/>
  <c r="M43" i="54"/>
  <c r="N43" i="54"/>
  <c r="P43" i="54"/>
  <c r="Q43" i="54" s="1"/>
  <c r="M44" i="54"/>
  <c r="N44" i="54"/>
  <c r="P44" i="54"/>
  <c r="Q44" i="54" s="1"/>
  <c r="M45" i="54"/>
  <c r="N45" i="54"/>
  <c r="P45" i="54"/>
  <c r="R45" i="54" s="1"/>
  <c r="M46" i="54"/>
  <c r="N46" i="54"/>
  <c r="P46" i="54"/>
  <c r="R46" i="54" s="1"/>
  <c r="M47" i="54"/>
  <c r="N47" i="54"/>
  <c r="P47" i="54"/>
  <c r="R47" i="54" s="1"/>
  <c r="M48" i="54"/>
  <c r="N48" i="54"/>
  <c r="P48" i="54"/>
  <c r="Q48" i="54" s="1"/>
  <c r="M49" i="54"/>
  <c r="N49" i="54"/>
  <c r="P49" i="54"/>
  <c r="Q49" i="54" s="1"/>
  <c r="M50" i="54"/>
  <c r="N50" i="54"/>
  <c r="P50" i="54"/>
  <c r="R50" i="54" s="1"/>
  <c r="M51" i="54"/>
  <c r="N51" i="54"/>
  <c r="P51" i="54"/>
  <c r="Q51" i="54" s="1"/>
  <c r="M52" i="54"/>
  <c r="N52" i="54"/>
  <c r="P52" i="54"/>
  <c r="Q52" i="54" s="1"/>
  <c r="M53" i="54"/>
  <c r="N53" i="54"/>
  <c r="P53" i="54"/>
  <c r="Q53" i="54" s="1"/>
  <c r="M54" i="54"/>
  <c r="N54" i="54"/>
  <c r="P54" i="54"/>
  <c r="R54" i="54" s="1"/>
  <c r="M55" i="54"/>
  <c r="N55" i="54"/>
  <c r="P55" i="54"/>
  <c r="R55" i="54" s="1"/>
  <c r="M56" i="54"/>
  <c r="N56" i="54"/>
  <c r="P56" i="54"/>
  <c r="Q56" i="54" s="1"/>
  <c r="M57" i="54"/>
  <c r="N57" i="54"/>
  <c r="P57" i="54"/>
  <c r="Q57" i="54" s="1"/>
  <c r="M58" i="54"/>
  <c r="N58" i="54"/>
  <c r="P58" i="54"/>
  <c r="R58" i="54" s="1"/>
  <c r="P20" i="54"/>
  <c r="Q20" i="54" s="1"/>
  <c r="N20" i="54"/>
  <c r="M20" i="54"/>
  <c r="M10" i="54"/>
  <c r="N10" i="54"/>
  <c r="P10" i="54"/>
  <c r="Q10" i="54" s="1"/>
  <c r="M11" i="54"/>
  <c r="N11" i="54"/>
  <c r="P11" i="54"/>
  <c r="Q11" i="54" s="1"/>
  <c r="M12" i="54"/>
  <c r="N12" i="54"/>
  <c r="P12" i="54"/>
  <c r="R12" i="54" s="1"/>
  <c r="M13" i="54"/>
  <c r="N13" i="54"/>
  <c r="P13" i="54"/>
  <c r="R13" i="54" s="1"/>
  <c r="M14" i="54"/>
  <c r="N14" i="54"/>
  <c r="P14" i="54"/>
  <c r="R14" i="54" s="1"/>
  <c r="M15" i="54"/>
  <c r="N15" i="54"/>
  <c r="P15" i="54"/>
  <c r="Q15" i="54" s="1"/>
  <c r="M16" i="54"/>
  <c r="N16" i="54"/>
  <c r="P16" i="54"/>
  <c r="Q16" i="54" s="1"/>
  <c r="M17" i="54"/>
  <c r="N17" i="54"/>
  <c r="P17" i="54"/>
  <c r="Q17" i="54" s="1"/>
  <c r="M18" i="54"/>
  <c r="N18" i="54"/>
  <c r="P18" i="54"/>
  <c r="Q18" i="54" s="1"/>
  <c r="P9" i="54"/>
  <c r="R9" i="54" s="1"/>
  <c r="N9" i="54"/>
  <c r="M9" i="54"/>
  <c r="M21" i="53"/>
  <c r="N21" i="53"/>
  <c r="P21" i="53"/>
  <c r="R21" i="53" s="1"/>
  <c r="M22" i="53"/>
  <c r="N22" i="53"/>
  <c r="P22" i="53"/>
  <c r="Q22" i="53" s="1"/>
  <c r="M23" i="53"/>
  <c r="N23" i="53"/>
  <c r="P23" i="53"/>
  <c r="Q23" i="53" s="1"/>
  <c r="M24" i="53"/>
  <c r="N24" i="53"/>
  <c r="P24" i="53"/>
  <c r="Q24" i="53" s="1"/>
  <c r="M25" i="53"/>
  <c r="N25" i="53"/>
  <c r="P25" i="53"/>
  <c r="R25" i="53" s="1"/>
  <c r="M26" i="53"/>
  <c r="N26" i="53"/>
  <c r="P26" i="53"/>
  <c r="Q26" i="53" s="1"/>
  <c r="M27" i="53"/>
  <c r="N27" i="53"/>
  <c r="P27" i="53"/>
  <c r="Q27" i="53" s="1"/>
  <c r="M28" i="53"/>
  <c r="N28" i="53"/>
  <c r="P28" i="53"/>
  <c r="R28" i="53" s="1"/>
  <c r="M29" i="53"/>
  <c r="N29" i="53"/>
  <c r="P29" i="53"/>
  <c r="R29" i="53" s="1"/>
  <c r="M30" i="53"/>
  <c r="N30" i="53"/>
  <c r="P30" i="53"/>
  <c r="Q30" i="53" s="1"/>
  <c r="M31" i="53"/>
  <c r="N31" i="53"/>
  <c r="P31" i="53"/>
  <c r="R31" i="53" s="1"/>
  <c r="M32" i="53"/>
  <c r="N32" i="53"/>
  <c r="P32" i="53"/>
  <c r="Q32" i="53" s="1"/>
  <c r="M33" i="53"/>
  <c r="N33" i="53"/>
  <c r="P33" i="53"/>
  <c r="R33" i="53" s="1"/>
  <c r="M34" i="53"/>
  <c r="N34" i="53"/>
  <c r="P34" i="53"/>
  <c r="Q34" i="53" s="1"/>
  <c r="M35" i="53"/>
  <c r="N35" i="53"/>
  <c r="P35" i="53"/>
  <c r="R35" i="53" s="1"/>
  <c r="M36" i="53"/>
  <c r="N36" i="53"/>
  <c r="P36" i="53"/>
  <c r="Q36" i="53" s="1"/>
  <c r="M37" i="53"/>
  <c r="N37" i="53"/>
  <c r="P37" i="53"/>
  <c r="R37" i="53" s="1"/>
  <c r="M38" i="53"/>
  <c r="N38" i="53"/>
  <c r="P38" i="53"/>
  <c r="Q38" i="53" s="1"/>
  <c r="M39" i="53"/>
  <c r="N39" i="53"/>
  <c r="P39" i="53"/>
  <c r="Q39" i="53" s="1"/>
  <c r="M40" i="53"/>
  <c r="N40" i="53"/>
  <c r="P40" i="53"/>
  <c r="Q40" i="53" s="1"/>
  <c r="M41" i="53"/>
  <c r="N41" i="53"/>
  <c r="P41" i="53"/>
  <c r="R41" i="53" s="1"/>
  <c r="M42" i="53"/>
  <c r="N42" i="53"/>
  <c r="P42" i="53"/>
  <c r="Q42" i="53" s="1"/>
  <c r="M43" i="53"/>
  <c r="N43" i="53"/>
  <c r="P43" i="53"/>
  <c r="Q43" i="53" s="1"/>
  <c r="M44" i="53"/>
  <c r="N44" i="53"/>
  <c r="P44" i="53"/>
  <c r="Q44" i="53" s="1"/>
  <c r="M45" i="53"/>
  <c r="N45" i="53"/>
  <c r="P45" i="53"/>
  <c r="R45" i="53" s="1"/>
  <c r="M46" i="53"/>
  <c r="N46" i="53"/>
  <c r="P46" i="53"/>
  <c r="Q46" i="53" s="1"/>
  <c r="M47" i="53"/>
  <c r="N47" i="53"/>
  <c r="P47" i="53"/>
  <c r="R47" i="53" s="1"/>
  <c r="M48" i="53"/>
  <c r="N48" i="53"/>
  <c r="P48" i="53"/>
  <c r="Q48" i="53" s="1"/>
  <c r="M49" i="53"/>
  <c r="N49" i="53"/>
  <c r="P49" i="53"/>
  <c r="R49" i="53" s="1"/>
  <c r="M50" i="53"/>
  <c r="N50" i="53"/>
  <c r="P50" i="53"/>
  <c r="Q50" i="53" s="1"/>
  <c r="M51" i="53"/>
  <c r="N51" i="53"/>
  <c r="P51" i="53"/>
  <c r="R51" i="53" s="1"/>
  <c r="M52" i="53"/>
  <c r="N52" i="53"/>
  <c r="P52" i="53"/>
  <c r="R52" i="53" s="1"/>
  <c r="M53" i="53"/>
  <c r="N53" i="53"/>
  <c r="P53" i="53"/>
  <c r="R53" i="53" s="1"/>
  <c r="M54" i="53"/>
  <c r="N54" i="53"/>
  <c r="P54" i="53"/>
  <c r="Q54" i="53" s="1"/>
  <c r="M55" i="53"/>
  <c r="N55" i="53"/>
  <c r="P55" i="53"/>
  <c r="Q55" i="53" s="1"/>
  <c r="M56" i="53"/>
  <c r="N56" i="53"/>
  <c r="P56" i="53"/>
  <c r="Q56" i="53" s="1"/>
  <c r="M57" i="53"/>
  <c r="N57" i="53"/>
  <c r="P57" i="53"/>
  <c r="R57" i="53" s="1"/>
  <c r="M58" i="53"/>
  <c r="N58" i="53"/>
  <c r="P58" i="53"/>
  <c r="Q58" i="53" s="1"/>
  <c r="P20" i="53"/>
  <c r="Q20" i="53" s="1"/>
  <c r="N20" i="53"/>
  <c r="M20" i="53"/>
  <c r="M10" i="53"/>
  <c r="N10" i="53"/>
  <c r="P10" i="53"/>
  <c r="Q10" i="53" s="1"/>
  <c r="M11" i="53"/>
  <c r="N11" i="53"/>
  <c r="P11" i="53"/>
  <c r="Q11" i="53" s="1"/>
  <c r="M12" i="53"/>
  <c r="N12" i="53"/>
  <c r="P12" i="53"/>
  <c r="Q12" i="53" s="1"/>
  <c r="M13" i="53"/>
  <c r="N13" i="53"/>
  <c r="P13" i="53"/>
  <c r="Q13" i="53" s="1"/>
  <c r="M14" i="53"/>
  <c r="N14" i="53"/>
  <c r="P14" i="53"/>
  <c r="R14" i="53" s="1"/>
  <c r="M15" i="53"/>
  <c r="N15" i="53"/>
  <c r="P15" i="53"/>
  <c r="Q15" i="53" s="1"/>
  <c r="M16" i="53"/>
  <c r="N16" i="53"/>
  <c r="P16" i="53"/>
  <c r="Q16" i="53" s="1"/>
  <c r="M17" i="53"/>
  <c r="N17" i="53"/>
  <c r="P17" i="53"/>
  <c r="Q17" i="53" s="1"/>
  <c r="M18" i="53"/>
  <c r="N18" i="53"/>
  <c r="P18" i="53"/>
  <c r="Q18" i="53" s="1"/>
  <c r="P9" i="53"/>
  <c r="R9" i="53" s="1"/>
  <c r="N9" i="53"/>
  <c r="M9" i="53"/>
  <c r="M49" i="51"/>
  <c r="N49" i="51"/>
  <c r="P49" i="51"/>
  <c r="R49" i="51" s="1"/>
  <c r="M50" i="51"/>
  <c r="N50" i="51"/>
  <c r="P50" i="51"/>
  <c r="Q50" i="51" s="1"/>
  <c r="M51" i="51"/>
  <c r="N51" i="51"/>
  <c r="P51" i="51"/>
  <c r="R51" i="51" s="1"/>
  <c r="M52" i="51"/>
  <c r="N52" i="51"/>
  <c r="P52" i="51"/>
  <c r="Q52" i="51" s="1"/>
  <c r="M53" i="51"/>
  <c r="N53" i="51"/>
  <c r="P53" i="51"/>
  <c r="R53" i="51" s="1"/>
  <c r="M54" i="51"/>
  <c r="N54" i="51"/>
  <c r="P54" i="51"/>
  <c r="Q54" i="51" s="1"/>
  <c r="M55" i="51"/>
  <c r="N55" i="51"/>
  <c r="P55" i="51"/>
  <c r="Q55" i="51" s="1"/>
  <c r="M56" i="51"/>
  <c r="N56" i="51"/>
  <c r="P56" i="51"/>
  <c r="Q56" i="51" s="1"/>
  <c r="M57" i="51"/>
  <c r="N57" i="51"/>
  <c r="P57" i="51"/>
  <c r="R57" i="51" s="1"/>
  <c r="M58" i="51"/>
  <c r="N58" i="51"/>
  <c r="P58" i="51"/>
  <c r="Q58" i="51" s="1"/>
  <c r="M22" i="51"/>
  <c r="N22" i="51"/>
  <c r="P22" i="51"/>
  <c r="Q22" i="51" s="1"/>
  <c r="M23" i="51"/>
  <c r="N23" i="51"/>
  <c r="P23" i="51"/>
  <c r="Q23" i="51" s="1"/>
  <c r="M24" i="51"/>
  <c r="N24" i="51"/>
  <c r="P24" i="51"/>
  <c r="Q24" i="51" s="1"/>
  <c r="M25" i="51"/>
  <c r="N25" i="51"/>
  <c r="P25" i="51"/>
  <c r="Q25" i="51" s="1"/>
  <c r="M26" i="51"/>
  <c r="N26" i="51"/>
  <c r="P26" i="51"/>
  <c r="R26" i="51" s="1"/>
  <c r="M27" i="51"/>
  <c r="N27" i="51"/>
  <c r="P27" i="51"/>
  <c r="R27" i="51" s="1"/>
  <c r="M28" i="51"/>
  <c r="N28" i="51"/>
  <c r="P28" i="51"/>
  <c r="Q28" i="51" s="1"/>
  <c r="M29" i="51"/>
  <c r="N29" i="51"/>
  <c r="P29" i="51"/>
  <c r="R29" i="51" s="1"/>
  <c r="M30" i="51"/>
  <c r="N30" i="51"/>
  <c r="P30" i="51"/>
  <c r="Q30" i="51" s="1"/>
  <c r="M31" i="51"/>
  <c r="N31" i="51"/>
  <c r="P31" i="51"/>
  <c r="Q31" i="51" s="1"/>
  <c r="M32" i="51"/>
  <c r="N32" i="51"/>
  <c r="P32" i="51"/>
  <c r="Q32" i="51" s="1"/>
  <c r="M33" i="51"/>
  <c r="N33" i="51"/>
  <c r="P33" i="51"/>
  <c r="R33" i="51" s="1"/>
  <c r="M34" i="51"/>
  <c r="N34" i="51"/>
  <c r="P34" i="51"/>
  <c r="R34" i="51" s="1"/>
  <c r="M35" i="51"/>
  <c r="N35" i="51"/>
  <c r="P35" i="51"/>
  <c r="Q35" i="51" s="1"/>
  <c r="M36" i="51"/>
  <c r="N36" i="51"/>
  <c r="P36" i="51"/>
  <c r="Q36" i="51" s="1"/>
  <c r="M37" i="51"/>
  <c r="N37" i="51"/>
  <c r="P37" i="51"/>
  <c r="Q37" i="51" s="1"/>
  <c r="M38" i="51"/>
  <c r="N38" i="51"/>
  <c r="P38" i="51"/>
  <c r="Q38" i="51" s="1"/>
  <c r="M39" i="51"/>
  <c r="N39" i="51"/>
  <c r="P39" i="51"/>
  <c r="Q39" i="51" s="1"/>
  <c r="M40" i="51"/>
  <c r="N40" i="51"/>
  <c r="P40" i="51"/>
  <c r="Q40" i="51" s="1"/>
  <c r="M41" i="51"/>
  <c r="N41" i="51"/>
  <c r="P41" i="51"/>
  <c r="R41" i="51" s="1"/>
  <c r="M42" i="51"/>
  <c r="N42" i="51"/>
  <c r="P42" i="51"/>
  <c r="R42" i="51" s="1"/>
  <c r="M43" i="51"/>
  <c r="N43" i="51"/>
  <c r="P43" i="51"/>
  <c r="Q43" i="51" s="1"/>
  <c r="M44" i="51"/>
  <c r="N44" i="51"/>
  <c r="P44" i="51"/>
  <c r="Q44" i="51" s="1"/>
  <c r="M45" i="51"/>
  <c r="N45" i="51"/>
  <c r="P45" i="51"/>
  <c r="Q45" i="51" s="1"/>
  <c r="M46" i="51"/>
  <c r="N46" i="51"/>
  <c r="P46" i="51"/>
  <c r="Q46" i="51" s="1"/>
  <c r="M47" i="51"/>
  <c r="N47" i="51"/>
  <c r="P47" i="51"/>
  <c r="Q47" i="51" s="1"/>
  <c r="M48" i="51"/>
  <c r="N48" i="51"/>
  <c r="P48" i="51"/>
  <c r="Q48" i="51" s="1"/>
  <c r="P21" i="51"/>
  <c r="R21" i="51" s="1"/>
  <c r="N21" i="51"/>
  <c r="M21" i="51"/>
  <c r="P20" i="51"/>
  <c r="Q20" i="51" s="1"/>
  <c r="N20" i="51"/>
  <c r="M20" i="51"/>
  <c r="M12" i="51"/>
  <c r="N12" i="51"/>
  <c r="P12" i="51"/>
  <c r="Q12" i="51" s="1"/>
  <c r="M13" i="51"/>
  <c r="N13" i="51"/>
  <c r="P13" i="51"/>
  <c r="Q13" i="51" s="1"/>
  <c r="M14" i="51"/>
  <c r="N14" i="51"/>
  <c r="P14" i="51"/>
  <c r="R14" i="51" s="1"/>
  <c r="M15" i="51"/>
  <c r="N15" i="51"/>
  <c r="P15" i="51"/>
  <c r="R15" i="51" s="1"/>
  <c r="M16" i="51"/>
  <c r="N16" i="51"/>
  <c r="P16" i="51"/>
  <c r="Q16" i="51" s="1"/>
  <c r="M17" i="51"/>
  <c r="N17" i="51"/>
  <c r="P17" i="51"/>
  <c r="R17" i="51" s="1"/>
  <c r="M18" i="51"/>
  <c r="N18" i="51"/>
  <c r="P18" i="51"/>
  <c r="Q18" i="51" s="1"/>
  <c r="P11" i="51"/>
  <c r="R11" i="51" s="1"/>
  <c r="N11" i="51"/>
  <c r="M11" i="51"/>
  <c r="P10" i="51"/>
  <c r="R10" i="51" s="1"/>
  <c r="N10" i="51"/>
  <c r="M10" i="51"/>
  <c r="P9" i="51"/>
  <c r="N9" i="51"/>
  <c r="M9" i="51"/>
  <c r="N7" i="51"/>
  <c r="M7" i="51"/>
  <c r="P7"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7" i="51"/>
  <c r="F48" i="51"/>
  <c r="F49" i="51"/>
  <c r="F50" i="51"/>
  <c r="F51" i="51"/>
  <c r="F52" i="51"/>
  <c r="F53" i="51"/>
  <c r="F54" i="51"/>
  <c r="F55" i="51"/>
  <c r="F56" i="51"/>
  <c r="F57" i="51"/>
  <c r="F58" i="51"/>
  <c r="F21" i="53"/>
  <c r="F22" i="53"/>
  <c r="F23" i="53"/>
  <c r="F24" i="53"/>
  <c r="F25" i="53"/>
  <c r="F26" i="53"/>
  <c r="F27" i="53"/>
  <c r="F28" i="53"/>
  <c r="F29" i="53"/>
  <c r="F30" i="53"/>
  <c r="F31" i="53"/>
  <c r="F32" i="53"/>
  <c r="F33" i="53"/>
  <c r="F34" i="53"/>
  <c r="F35" i="53"/>
  <c r="F36" i="53"/>
  <c r="F37" i="53"/>
  <c r="F38" i="53"/>
  <c r="F39" i="53"/>
  <c r="F40" i="53"/>
  <c r="F41" i="53"/>
  <c r="F42" i="53"/>
  <c r="F43" i="53"/>
  <c r="F44" i="53"/>
  <c r="F45" i="53"/>
  <c r="F46" i="53"/>
  <c r="F47" i="53"/>
  <c r="F48" i="53"/>
  <c r="F49" i="53"/>
  <c r="F50" i="53"/>
  <c r="F51" i="53"/>
  <c r="F52" i="53"/>
  <c r="F53" i="53"/>
  <c r="F54" i="53"/>
  <c r="F55" i="53"/>
  <c r="F56" i="53"/>
  <c r="F57" i="53"/>
  <c r="F58" i="53"/>
  <c r="F10" i="53"/>
  <c r="F11" i="53"/>
  <c r="F12" i="53"/>
  <c r="F13" i="53"/>
  <c r="F14" i="53"/>
  <c r="F15" i="53"/>
  <c r="F16" i="53"/>
  <c r="F17" i="53"/>
  <c r="F18" i="53"/>
  <c r="F10" i="54"/>
  <c r="F11" i="54"/>
  <c r="F12" i="54"/>
  <c r="F13" i="54"/>
  <c r="F14" i="54"/>
  <c r="F15" i="54"/>
  <c r="F16" i="54"/>
  <c r="F17" i="54"/>
  <c r="F18"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F52" i="54"/>
  <c r="F53" i="54"/>
  <c r="F54" i="54"/>
  <c r="F55" i="54"/>
  <c r="F56" i="54"/>
  <c r="F57" i="54"/>
  <c r="F58" i="54"/>
  <c r="F20" i="54"/>
  <c r="F9" i="54"/>
  <c r="F20" i="53"/>
  <c r="F9" i="53"/>
  <c r="F20" i="51"/>
  <c r="F10" i="51"/>
  <c r="F11" i="51"/>
  <c r="F12" i="51"/>
  <c r="F13" i="51"/>
  <c r="F14" i="51"/>
  <c r="F15" i="51"/>
  <c r="F16" i="51"/>
  <c r="F17" i="51"/>
  <c r="F18" i="51"/>
  <c r="F9" i="51"/>
  <c r="F7" i="51"/>
  <c r="F7" i="54"/>
  <c r="F7" i="53"/>
  <c r="R12" i="50"/>
  <c r="R13" i="50"/>
  <c r="J25" i="50"/>
  <c r="N25" i="50"/>
  <c r="J13" i="50"/>
  <c r="N13" i="50"/>
  <c r="J14" i="50"/>
  <c r="N14" i="50"/>
  <c r="J15" i="50"/>
  <c r="N15" i="50"/>
  <c r="J16" i="50"/>
  <c r="N16" i="50"/>
  <c r="J23" i="50"/>
  <c r="N23" i="50"/>
  <c r="Q23" i="50"/>
  <c r="R23" i="50"/>
  <c r="J24" i="50"/>
  <c r="N24" i="50"/>
  <c r="Q24" i="50"/>
  <c r="R24" i="50"/>
  <c r="J26" i="50"/>
  <c r="N26" i="50"/>
  <c r="Q26" i="50"/>
  <c r="R26" i="50"/>
  <c r="J27" i="50"/>
  <c r="N27" i="50"/>
  <c r="Q27" i="50"/>
  <c r="R27" i="50"/>
  <c r="J28" i="50"/>
  <c r="N28" i="50"/>
  <c r="Q28" i="50"/>
  <c r="R28" i="50"/>
  <c r="J29" i="50"/>
  <c r="N29" i="50"/>
  <c r="Q29" i="50"/>
  <c r="R29" i="50"/>
  <c r="J30" i="50"/>
  <c r="N30" i="50"/>
  <c r="Q30" i="50"/>
  <c r="R30" i="50"/>
  <c r="J31" i="50"/>
  <c r="N31" i="50"/>
  <c r="Q31" i="50"/>
  <c r="R31" i="50"/>
  <c r="J32" i="50"/>
  <c r="N32" i="50"/>
  <c r="Q32" i="50"/>
  <c r="R32" i="50"/>
  <c r="J33" i="50"/>
  <c r="N33" i="50"/>
  <c r="Q33" i="50"/>
  <c r="R33" i="50"/>
  <c r="J34" i="50"/>
  <c r="N34" i="50"/>
  <c r="Q34" i="50"/>
  <c r="R34" i="50"/>
  <c r="J35" i="50"/>
  <c r="N35" i="50"/>
  <c r="Q35" i="50"/>
  <c r="R35" i="50"/>
  <c r="R22" i="50"/>
  <c r="Q22" i="50"/>
  <c r="N22" i="50"/>
  <c r="J22" i="50"/>
  <c r="Q13" i="50"/>
  <c r="Q17" i="50"/>
  <c r="R17" i="50"/>
  <c r="Q18" i="50"/>
  <c r="R18" i="50"/>
  <c r="Q19" i="50"/>
  <c r="R19" i="50"/>
  <c r="Q20" i="50"/>
  <c r="R20" i="50"/>
  <c r="R11" i="50"/>
  <c r="Q11" i="50"/>
  <c r="Q12" i="50"/>
  <c r="Q9" i="50"/>
  <c r="Q8" i="50"/>
  <c r="Q7" i="50"/>
  <c r="R39" i="53" l="1"/>
  <c r="R34" i="54"/>
  <c r="Q30" i="54"/>
  <c r="R48" i="51"/>
  <c r="R24" i="53"/>
  <c r="R44" i="53"/>
  <c r="Q51" i="53"/>
  <c r="Q41" i="53"/>
  <c r="Q41" i="51"/>
  <c r="Q29" i="51"/>
  <c r="R24" i="51"/>
  <c r="Q29" i="53"/>
  <c r="R38" i="51"/>
  <c r="Q53" i="53"/>
  <c r="R30" i="51"/>
  <c r="Q28" i="53"/>
  <c r="Q21" i="53"/>
  <c r="Q57" i="51"/>
  <c r="R52" i="51"/>
  <c r="R40" i="53"/>
  <c r="R23" i="53"/>
  <c r="Q15" i="51"/>
  <c r="R44" i="51"/>
  <c r="R37" i="51"/>
  <c r="Q25" i="53"/>
  <c r="R46" i="51"/>
  <c r="R48" i="53"/>
  <c r="Q37" i="53"/>
  <c r="R17" i="54"/>
  <c r="R49" i="54"/>
  <c r="Q51" i="51"/>
  <c r="R17" i="53"/>
  <c r="R12" i="53"/>
  <c r="Q52" i="53"/>
  <c r="R43" i="53"/>
  <c r="Q14" i="54"/>
  <c r="Q47" i="53"/>
  <c r="Q26" i="51"/>
  <c r="R15" i="53"/>
  <c r="R43" i="51"/>
  <c r="R32" i="51"/>
  <c r="R38" i="54"/>
  <c r="R13" i="51"/>
  <c r="Q34" i="51"/>
  <c r="Q33" i="53"/>
  <c r="R57" i="54"/>
  <c r="Q47" i="54"/>
  <c r="Q45" i="54"/>
  <c r="Q27" i="51"/>
  <c r="Q14" i="53"/>
  <c r="Q57" i="53"/>
  <c r="R16" i="54"/>
  <c r="Q42" i="54"/>
  <c r="R26" i="54"/>
  <c r="R20" i="54"/>
  <c r="Q46" i="54"/>
  <c r="R37" i="54"/>
  <c r="Q17" i="51"/>
  <c r="Q42" i="51"/>
  <c r="R40" i="51"/>
  <c r="R36" i="51"/>
  <c r="R20" i="53"/>
  <c r="R56" i="53"/>
  <c r="Q35" i="53"/>
  <c r="Q31" i="53"/>
  <c r="Q12" i="54"/>
  <c r="Q58" i="54"/>
  <c r="Q54" i="54"/>
  <c r="Q50" i="54"/>
  <c r="Q22" i="54"/>
  <c r="R18" i="51"/>
  <c r="R45" i="51"/>
  <c r="R36" i="53"/>
  <c r="R15" i="54"/>
  <c r="R23" i="54"/>
  <c r="R20" i="51"/>
  <c r="R56" i="51"/>
  <c r="R32" i="53"/>
  <c r="Q13" i="54"/>
  <c r="Q55" i="54"/>
  <c r="R25" i="54"/>
  <c r="R16" i="51"/>
  <c r="R35" i="51"/>
  <c r="R55" i="53"/>
  <c r="R53" i="54"/>
  <c r="R39" i="54"/>
  <c r="R31" i="54"/>
  <c r="Q14" i="51"/>
  <c r="Q33" i="51"/>
  <c r="Q53" i="51"/>
  <c r="Q49" i="51"/>
  <c r="Q49" i="53"/>
  <c r="Q45" i="53"/>
  <c r="Q9" i="54"/>
  <c r="R41" i="54"/>
  <c r="R33" i="54"/>
  <c r="R52" i="54"/>
  <c r="R44" i="54"/>
  <c r="R36" i="54"/>
  <c r="R28" i="54"/>
  <c r="R29" i="54"/>
  <c r="R21" i="54"/>
  <c r="R56" i="54"/>
  <c r="R48" i="54"/>
  <c r="R40" i="54"/>
  <c r="R32" i="54"/>
  <c r="R24" i="54"/>
  <c r="R51" i="54"/>
  <c r="R43" i="54"/>
  <c r="R35" i="54"/>
  <c r="R27" i="54"/>
  <c r="R18" i="54"/>
  <c r="R10" i="54"/>
  <c r="R11" i="54"/>
  <c r="R50" i="53"/>
  <c r="R42" i="53"/>
  <c r="R34" i="53"/>
  <c r="R26" i="53"/>
  <c r="R58" i="53"/>
  <c r="R27" i="53"/>
  <c r="R54" i="53"/>
  <c r="R46" i="53"/>
  <c r="R38" i="53"/>
  <c r="R30" i="53"/>
  <c r="R22" i="53"/>
  <c r="R18" i="53"/>
  <c r="R10" i="53"/>
  <c r="R13" i="53"/>
  <c r="R16" i="53"/>
  <c r="R11" i="53"/>
  <c r="Q9" i="53"/>
  <c r="R54" i="51"/>
  <c r="R55" i="51"/>
  <c r="R58" i="51"/>
  <c r="R50" i="51"/>
  <c r="R22" i="51"/>
  <c r="R25" i="51"/>
  <c r="R28" i="51"/>
  <c r="R47" i="51"/>
  <c r="R39" i="51"/>
  <c r="R31" i="51"/>
  <c r="R23" i="51"/>
  <c r="Q21" i="51"/>
  <c r="R12" i="51"/>
  <c r="Q10" i="51"/>
  <c r="Q11" i="51"/>
  <c r="Q9" i="51"/>
  <c r="R9" i="51"/>
  <c r="AH10" i="50"/>
  <c r="AJ10" i="50"/>
  <c r="AI10" i="50"/>
  <c r="AH12" i="50"/>
  <c r="AJ12" i="50"/>
  <c r="AH13" i="50"/>
  <c r="AJ13" i="50"/>
  <c r="AH14" i="50"/>
  <c r="AJ14" i="50"/>
  <c r="AH15" i="50"/>
  <c r="AJ15" i="50"/>
  <c r="AH16" i="50"/>
  <c r="AJ16" i="50"/>
  <c r="AH17" i="50"/>
  <c r="AI17" i="50"/>
  <c r="AJ17" i="50"/>
  <c r="AH18" i="50"/>
  <c r="AI18" i="50"/>
  <c r="AJ18" i="50"/>
  <c r="AH19" i="50"/>
  <c r="AI19" i="50"/>
  <c r="AJ19" i="50"/>
  <c r="AH20" i="50"/>
  <c r="AI20" i="50"/>
  <c r="AJ20" i="50"/>
  <c r="AH22" i="50"/>
  <c r="AI22" i="50"/>
  <c r="AJ22" i="50"/>
  <c r="AH23" i="50"/>
  <c r="AI23" i="50"/>
  <c r="AJ23" i="50"/>
  <c r="AH24" i="50"/>
  <c r="AI24" i="50"/>
  <c r="AJ24" i="50"/>
  <c r="AH25" i="50"/>
  <c r="AI25" i="50"/>
  <c r="AJ25" i="50"/>
  <c r="AH26" i="50"/>
  <c r="AI26" i="50"/>
  <c r="AJ26" i="50"/>
  <c r="AH27" i="50"/>
  <c r="AI27" i="50"/>
  <c r="AJ27" i="50"/>
  <c r="AH28" i="50"/>
  <c r="AI28" i="50"/>
  <c r="AJ28" i="50"/>
  <c r="AH29" i="50"/>
  <c r="AI29" i="50"/>
  <c r="AJ29" i="50"/>
  <c r="AH30" i="50"/>
  <c r="AI30" i="50"/>
  <c r="AJ30" i="50"/>
  <c r="AH31" i="50"/>
  <c r="AI31" i="50"/>
  <c r="AJ31" i="50"/>
  <c r="AH32" i="50"/>
  <c r="AI32" i="50"/>
  <c r="AJ32" i="50"/>
  <c r="AH33" i="50"/>
  <c r="AI33" i="50"/>
  <c r="AJ33" i="50"/>
  <c r="AH34" i="50"/>
  <c r="AI34" i="50"/>
  <c r="AJ34" i="50"/>
  <c r="AH35" i="50"/>
  <c r="AI35" i="50"/>
  <c r="AJ35" i="50"/>
  <c r="AH11" i="50"/>
  <c r="AJ11" i="50"/>
  <c r="AJ9" i="50"/>
  <c r="AJ8" i="50"/>
  <c r="AJ7" i="50"/>
  <c r="AI9" i="50"/>
  <c r="AI8" i="50"/>
  <c r="AH9" i="50"/>
  <c r="AH8" i="50"/>
  <c r="AI7" i="50"/>
  <c r="N11" i="50"/>
  <c r="AI11" i="50" s="1"/>
  <c r="J11" i="50"/>
  <c r="J20" i="50"/>
  <c r="J19" i="50"/>
  <c r="J18" i="50"/>
  <c r="J17" i="50"/>
  <c r="J12" i="50"/>
  <c r="N20" i="50"/>
  <c r="N19" i="50"/>
  <c r="N18" i="50"/>
  <c r="N17" i="50"/>
  <c r="AI16" i="50"/>
  <c r="N12" i="50"/>
  <c r="N9" i="50"/>
  <c r="N8" i="50"/>
  <c r="N7" i="50"/>
  <c r="J7" i="50"/>
  <c r="AM7" i="50"/>
  <c r="R7" i="50" s="1"/>
  <c r="AH7" i="50"/>
  <c r="P9" i="50"/>
  <c r="R9" i="50" s="1"/>
  <c r="P8" i="50"/>
  <c r="AM8" i="50"/>
  <c r="AM9" i="50"/>
  <c r="AI12" i="50" l="1"/>
  <c r="Q25" i="50"/>
  <c r="R25" i="50"/>
  <c r="AI15" i="50"/>
  <c r="AI14" i="50"/>
  <c r="AI13" i="50"/>
  <c r="Q16" i="50"/>
  <c r="R16" i="50"/>
  <c r="Q15" i="50"/>
  <c r="R15" i="50"/>
  <c r="R14" i="50"/>
  <c r="Q14" i="50"/>
  <c r="R8" i="50"/>
  <c r="AO7" i="50"/>
  <c r="C44" i="50"/>
  <c r="C43" i="50"/>
  <c r="C42" i="50"/>
  <c r="C41" i="50"/>
  <c r="C40" i="50"/>
  <c r="C39" i="50"/>
  <c r="D44" i="50"/>
  <c r="D43" i="50"/>
  <c r="D42" i="50"/>
  <c r="D41" i="50"/>
  <c r="D40" i="50"/>
  <c r="D39" i="50"/>
  <c r="L59" i="54"/>
  <c r="G59" i="54"/>
  <c r="L59" i="53"/>
  <c r="G59" i="53"/>
  <c r="L59" i="51"/>
  <c r="G59" i="51"/>
  <c r="H21" i="15"/>
  <c r="Q59" i="53" l="1"/>
  <c r="Q59" i="54"/>
  <c r="R59" i="53"/>
  <c r="R59" i="54"/>
  <c r="Q59" i="51"/>
  <c r="Q36" i="50"/>
  <c r="R36" i="50"/>
  <c r="R59" i="51"/>
  <c r="D4" i="15" l="1"/>
  <c r="E24" i="15" s="1"/>
  <c r="H24" i="15" s="1"/>
  <c r="E27" i="15" s="1"/>
  <c r="D5" i="15"/>
  <c r="H27" i="15" l="1"/>
  <c r="H35" i="15" s="1"/>
  <c r="H40" i="15" s="1"/>
  <c r="F4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Aceti</author>
  </authors>
  <commentList>
    <comment ref="AM7" authorId="0" shapeId="0" xr:uid="{00000000-0006-0000-0800-000001000000}">
      <text>
        <r>
          <rPr>
            <sz val="11"/>
            <color theme="1"/>
            <rFont val="Calibri"/>
            <family val="2"/>
            <scheme val="minor"/>
          </rPr>
          <t xml:space="preserve">Jan Aceti:
</t>
        </r>
        <r>
          <rPr>
            <sz val="11"/>
            <color theme="1"/>
            <rFont val="Calibri"/>
            <family val="2"/>
            <scheme val="minor"/>
          </rPr>
          <t xml:space="preserve">The Massachusetts Technical Reference Manual for Estimating Savings from Energy Efficiency Measures for 2013-2015 Program Years (p190) lists a summer peak coincidence factor (CF) for occupancy sensors of 30% for large C&amp;I retrofit and a winter peak CF of 19% for large C&amp;I retrofit, based on a National Grid study carried out in 2007. While not explicitly stated in the study, it is assumed that these figures pertain to indoor occupancy sensors. The other utilities use much higher CFs for large C&amp;I, but there is no souce study cited. Therefore, we will use the NGrid figures.  P190 also lists a summer peak coincidence factor (CF) for occupancy sensors of 18% for small C&amp;I retrofit and a winter peak CF of 12% for small C&amp;I retrofit, based on a study completed in 2012. This study explicitly refers to interior lighting. 
</t>
        </r>
        <r>
          <rPr>
            <sz val="11"/>
            <color theme="1"/>
            <rFont val="Calibri"/>
            <family val="2"/>
            <scheme val="minor"/>
          </rPr>
          <t xml:space="preserve">
</t>
        </r>
        <r>
          <rPr>
            <sz val="11"/>
            <color theme="1"/>
            <rFont val="Calibri"/>
            <family val="2"/>
            <scheme val="minor"/>
          </rPr>
          <t xml:space="preserve">Among the projects completed between 6/12 and 5/16, 50% of the demand reduction was in large businesses (G3: &gt;200 kW) and 50% in small  businesses (G1 &amp; G2: &lt;200 kW). While our G3 category does not exactly equate with the definition of a large business as stated in the TRM, it is close. We have weighted the coincidence factors accordingly.
</t>
        </r>
        <r>
          <rPr>
            <sz val="11"/>
            <color theme="1"/>
            <rFont val="Calibri"/>
            <family val="2"/>
            <scheme val="minor"/>
          </rPr>
          <t xml:space="preserve">
</t>
        </r>
        <r>
          <rPr>
            <sz val="11"/>
            <color theme="1"/>
            <rFont val="Calibri"/>
            <family val="2"/>
            <scheme val="minor"/>
          </rPr>
          <t xml:space="preserve">We have assumed that the time of the Eversource peak determines our monthly transmission costs. As of 5/17/16, Laura is working on confirming that. See the Trans Peak Hours (Eversource) tab in CommLightingRecordsandCalculations050515.xls to see those times for a year starting in April 2015. Sunset times do not affect the functionality of occupancy sensors. We will assume that occupancy sensors could be in use through 7pm, meaning that they could affect our peak each month. We will assume 5 months for the summer peak and 7 months for the winter peak. </t>
        </r>
      </text>
    </comment>
    <comment ref="AM8" authorId="0" shapeId="0" xr:uid="{00000000-0006-0000-0800-000002000000}">
      <text>
        <r>
          <rPr>
            <b/>
            <sz val="8"/>
            <color indexed="81"/>
            <rFont val="Tahoma"/>
            <family val="2"/>
          </rPr>
          <t>Jan Aceti:</t>
        </r>
        <r>
          <rPr>
            <sz val="8"/>
            <color indexed="81"/>
            <rFont val="Tahoma"/>
            <family val="2"/>
          </rPr>
          <t xml:space="preserve">
The Massachusetts Technical Reference Manual for Estimating Savings from Energy Efficiency Measures for 2013-2015 Program Years (p190) lists a summer peak coincidence factor (CF) for daylight dimming of 15% only for large C&amp;I retrofit and a winter peak CF of 0%, only for large C&amp;I retrofit, based on studies carried out in 2005 and 2007. These figures would apply to interior daylight dimming controls, which have an impact on monthly peaks that occur during the daylight hours during which lights are typically on in businesses, since the natural light causes the interior lights to dim. Regarding the number of months peryear that we expect interior photocells to affect our peak, we have assumed that the time of the Eversource peak determines our monthly transmission costs. As of 5/17/16, Laura is working on confirming that. See the Trans Peak Hours (Eversource) tab in CommLightingRecordsandCalculations050515.xls to see those times for a year starting in April 2015. We assume, very conservatively, that lights in businesses are on only until 5pm. Based on that assumption, there are 6 months in which sunset occurs after our monthly peak hour, and therefore 6 months during which natural light could be expected to trigger photocells to dim electric lights.
 For outdoor lighting, natural light means little or no peak reduction, since the exterior lights are not on when it is light outside. So, for exterior lighting, the summer peak CF is 0%. The winter peak CF is some % greater than 0% for some number of months. The factors that could affect the winter peak CF could include: 1) Were the lights on during the whole peak hour? There was no information specific to exterior lighting in the MTRM. Further, a web search for "Coincidence Factors for Exterior Lighting" did not yield any information. We will assume a winter peak CF of 50%, in absence of any other information. 
Regarding the number of months per year that we expect exterior lighting to affect our peak, we have assumed that the time of the Eversource peak determines our monthly transmission costs. As of 5/17/16, Laura is working on confirming that. See the Trans Peak Hours (Eversource) tab in CommLightingRecordsandCalculations050515.xls to see those times for a year starting in April 2015. We found the times during which sunset occurs during each month of the year, and assumed that the winter peak CF of 50% would apply only during those three months when the full range of times for sunset occurs before the peak hour. See the Trans Peak Hours (Eversouce) tab for the sunset times as well. During the remaining 9 months, we assume that the CF is 0.</t>
        </r>
      </text>
    </comment>
    <comment ref="AM9" authorId="0" shapeId="0" xr:uid="{00000000-0006-0000-0800-000003000000}">
      <text>
        <r>
          <rPr>
            <sz val="11"/>
            <color theme="1"/>
            <rFont val="Calibri"/>
            <family val="2"/>
            <scheme val="minor"/>
          </rPr>
          <t xml:space="preserve">Jan Aceti:
</t>
        </r>
        <r>
          <rPr>
            <sz val="11"/>
            <color theme="1"/>
            <rFont val="Calibri"/>
            <family val="2"/>
            <scheme val="minor"/>
          </rPr>
          <t xml:space="preserve">The Massachusetts Technical Reference Manual for Estimating Savings from Energy Efficiency Measures for 2013-2015 Program Years (p190) lists a summer peak coincidence factor (CF) for daylight dimming of 15% only for large C&amp;I retrofit and a winter peak CF of 0%, only for large C&amp;I retrofit, based on studies carried out in 2005 and 2007. These figures would apply to interior daylight dimming controls, which have an impact on monthly peaks that occur during the daylight hours during which lights are typically on in businesses, since the natural light causes the interior lights to dim. Regarding the number of months peryear that we expect interior photocells to affect our peak, we have assumed that the time of the Eversource peak determines our monthly transmission costs. As of 5/17/16, Laura is working on confirming that. See the Trans Peak Hours (Eversource) tab in CommLightingRecordsandCalculations050515.xls to see those times for a year starting in April 2015. We assume, very conservatively, that lights in businesses are on only until 5pm. Based on that assumption, there are 6 months in which sunset occurs after our monthly peak hour, and therefore 6 months during which natural light could be expected to trigger photocells to dim electric lights.
</t>
        </r>
        <r>
          <rPr>
            <sz val="11"/>
            <color theme="1"/>
            <rFont val="Calibri"/>
            <family val="2"/>
            <scheme val="minor"/>
          </rPr>
          <t xml:space="preserve">
</t>
        </r>
        <r>
          <rPr>
            <sz val="11"/>
            <color theme="1"/>
            <rFont val="Calibri"/>
            <family val="2"/>
            <scheme val="minor"/>
          </rPr>
          <t xml:space="preserve"> For outdoor lighting, natural light means little or no peak reduction, since the exterior lights are not on when it is light outside. So, for exterior lighting, the summer peak CF is 0%. The winter peak CF is some % greater than 0% for some number of months. The factors that could affect the winter peak CF could include: 1) Were the lights on during the whole peak hour? There was no information specific to exterior lighting in the MTRM. Further, a web search for "Coincidence Factors for Exterior Lighting" did not yield any information. We will assume a winter peak CF of 50%, in absence of any other information. 
</t>
        </r>
        <r>
          <rPr>
            <sz val="11"/>
            <color theme="1"/>
            <rFont val="Calibri"/>
            <family val="2"/>
            <scheme val="minor"/>
          </rPr>
          <t xml:space="preserve">
</t>
        </r>
        <r>
          <rPr>
            <sz val="11"/>
            <color theme="1"/>
            <rFont val="Calibri"/>
            <family val="2"/>
            <scheme val="minor"/>
          </rPr>
          <t>Regarding the number of months per year that we expect exterior lighting to affect our peak, we have assumed that the time of the Eversource peak determines our monthly transmission costs. As of 5/17/16, Laura is working on confirming that. See the Trans Peak Hours (Eversource) tab in CommLightingRecordsandCalculations050515.xls to see those times for a year starting in April 2015. We found the times during which sunset occurs during each month of the year, and assumed that the winter peak CF of 50% would apply only during those three months when the full range of times for sunset occurs before the peak hour. See the Trans Peak Hours (Eversouce) tab for the sunset times as well. During the remaining 9 months, we assume that the CF is 0.</t>
        </r>
      </text>
    </comment>
  </commentList>
</comments>
</file>

<file path=xl/sharedStrings.xml><?xml version="1.0" encoding="utf-8"?>
<sst xmlns="http://schemas.openxmlformats.org/spreadsheetml/2006/main" count="568" uniqueCount="373">
  <si>
    <t>Business Name</t>
  </si>
  <si>
    <t>Location Name or DBA (if different from Business Name)</t>
  </si>
  <si>
    <t>Installation Address</t>
  </si>
  <si>
    <t>City</t>
  </si>
  <si>
    <t>State</t>
  </si>
  <si>
    <t>Zip Code</t>
  </si>
  <si>
    <t>Mailing Address (if different from above)</t>
  </si>
  <si>
    <t>Contact Name</t>
  </si>
  <si>
    <t>Daytime Phone Number</t>
  </si>
  <si>
    <t>Email</t>
  </si>
  <si>
    <t>Customer's Signature</t>
  </si>
  <si>
    <t xml:space="preserve">Date </t>
  </si>
  <si>
    <t>Company Name</t>
  </si>
  <si>
    <t>Electric Account #</t>
  </si>
  <si>
    <t xml:space="preserve">Company Type:  </t>
  </si>
  <si>
    <t>Street Address</t>
  </si>
  <si>
    <t>OR</t>
  </si>
  <si>
    <t>=</t>
  </si>
  <si>
    <t>Is Less</t>
  </si>
  <si>
    <t xml:space="preserve">Rebate </t>
  </si>
  <si>
    <t>Annual kWh</t>
  </si>
  <si>
    <t>STEP 1 COMPARISON DETERMINES WHICH IS LESS:</t>
  </si>
  <si>
    <t>OR ----</t>
  </si>
  <si>
    <t>----</t>
  </si>
  <si>
    <t>Standard # 2:</t>
  </si>
  <si>
    <t xml:space="preserve"> Standard # </t>
  </si>
  <si>
    <t xml:space="preserve"> </t>
  </si>
  <si>
    <t xml:space="preserve">  </t>
  </si>
  <si>
    <t>Location</t>
  </si>
  <si>
    <t>PCI</t>
  </si>
  <si>
    <t>PCE</t>
  </si>
  <si>
    <t>OSI</t>
  </si>
  <si>
    <t>OSE</t>
  </si>
  <si>
    <t xml:space="preserve">          (if error occurs - CMLP will correct)</t>
  </si>
  <si>
    <t>Tax ID # of Contractor / Vendor</t>
  </si>
  <si>
    <t>Concord Municipal Light Plant</t>
  </si>
  <si>
    <t>High Efficiency Lighting Program - Technology Requirements (con't)</t>
  </si>
  <si>
    <t>Solid State (includes LED) Lighting</t>
  </si>
  <si>
    <t>Exit Lighting</t>
  </si>
  <si>
    <t>Solid state lighting must be on the Design Lights Consortium (DLC) Qualified Products List</t>
  </si>
  <si>
    <t>or the Energy Star-qualified commercial products list</t>
  </si>
  <si>
    <t xml:space="preserve">Exit signs must be Light Emitting Diode (LED), Electroluminescent or Cold Cathode type, </t>
  </si>
  <si>
    <t>and replace existing incandescent or fluorescent signs.  New signs must use 5 Watts or less.</t>
  </si>
  <si>
    <t>or fixed-time delay during which controlled luminaires remain on after the space is vacated.</t>
  </si>
  <si>
    <t>Fixed-time delays shall be at least 30 seconds and no more than 30 minutes.</t>
  </si>
  <si>
    <t>switches are not eligible.</t>
  </si>
  <si>
    <t>Time range shall be adjustable for 5 minutes to 12 hours.</t>
  </si>
  <si>
    <t>controlling interior lighting.</t>
  </si>
  <si>
    <t xml:space="preserve">Do not include in-house labor costs in the Total Project Cost. </t>
  </si>
  <si>
    <t>Year of Rebate:</t>
  </si>
  <si>
    <t>STEP 3 COMPARISON DETERMINES WHICH IS LESS:</t>
  </si>
  <si>
    <t>EXISTING LIGHTING SYSTEM</t>
  </si>
  <si>
    <t>Fixture Type</t>
  </si>
  <si>
    <t>PROPOSED LIGHTING SYSTEM</t>
  </si>
  <si>
    <t>2L4’T8/ELIG</t>
  </si>
  <si>
    <t>2F32SSE</t>
  </si>
  <si>
    <t>Lamp &amp; Ballast Codes</t>
  </si>
  <si>
    <t>Occupancy Sensor - Interior Lighting</t>
  </si>
  <si>
    <t>Occupancy Sensor - Exterior Lighting</t>
  </si>
  <si>
    <t>Photocell - Interior Lighting</t>
  </si>
  <si>
    <t>Photocell - Exterior Lighting</t>
  </si>
  <si>
    <t>BX</t>
  </si>
  <si>
    <t>CFL</t>
  </si>
  <si>
    <t>EE</t>
  </si>
  <si>
    <t>ELIG</t>
  </si>
  <si>
    <t>EEMAG</t>
  </si>
  <si>
    <t>HO</t>
  </si>
  <si>
    <t>HW</t>
  </si>
  <si>
    <t>LED</t>
  </si>
  <si>
    <t>STD</t>
  </si>
  <si>
    <t>VHO</t>
  </si>
  <si>
    <t>Compact Fluorescent Lamp</t>
  </si>
  <si>
    <t>Energy Efficiency Lamp</t>
  </si>
  <si>
    <t>Electronic Ballast</t>
  </si>
  <si>
    <t>High Output Lamp</t>
  </si>
  <si>
    <t>Hard Wire Fixture</t>
  </si>
  <si>
    <t>Standard Ballast or Lamp</t>
  </si>
  <si>
    <t>Very High Output Lamp</t>
  </si>
  <si>
    <t>Light Emitting Diode</t>
  </si>
  <si>
    <t>Row #</t>
  </si>
  <si>
    <t>Lighting Control Codes</t>
  </si>
  <si>
    <t># of Fixtures</t>
  </si>
  <si>
    <t>3 Year Rebate Cap</t>
  </si>
  <si>
    <t>Instructions for the High Efficiency Lighting Rebate Application</t>
  </si>
  <si>
    <t>All Pages:</t>
  </si>
  <si>
    <t>- Indoor occupancy sensors: 19%</t>
  </si>
  <si>
    <t>- Exterior occupancy sensors: 3.9%</t>
  </si>
  <si>
    <t>- Indoor photocells: 7.5%</t>
  </si>
  <si>
    <t xml:space="preserve">- Exterior photocells: 12.5% </t>
  </si>
  <si>
    <t>Click on the tabs at the bottom of the window to access each page of the application.</t>
  </si>
  <si>
    <t>Instructions for each page are below.</t>
  </si>
  <si>
    <t>CMLP High Efficiency Lighting Program</t>
  </si>
  <si>
    <t>Rebate Terms &amp; Conditions</t>
  </si>
  <si>
    <t>(Continued on tab "Terms and Conditions Part II")</t>
  </si>
  <si>
    <t>(e)     The provisions of this Section 10 shall survive the termination, cancellation or completion of the Customer’s participation in the Program.</t>
  </si>
  <si>
    <t>(Continued  on tab "Terms &amp; Conditions Part III")</t>
  </si>
  <si>
    <t>(d)     Customer agrees and acknowledges that CMLP is not a manufacturer of, or regularly engaged in the sale or distribution of, or an expert with regard to, any equipment or work.</t>
  </si>
  <si>
    <t>Other than the energy cost savings realized by Customer, the CMLP is entitled to 100% of the benefits and rights associated with the EEMs, including without limitation ISO-NE products and all other attributes, credits or products associated therewith under any regional initiative or federal, state or local law, program or regulation or program, and Customer waives, and agrees not to seek, any right to the same.</t>
  </si>
  <si>
    <t>I have read and agree to the Rebate Terms and Conditions.</t>
  </si>
  <si>
    <t>Appendix A to Rebate Terms and Conditions</t>
  </si>
  <si>
    <t>Lighting Waste Disposal Form</t>
  </si>
  <si>
    <t>Disposal Method (check all that apply):</t>
  </si>
  <si>
    <t>Number of PCB BALLASTS disposed of: ________________</t>
  </si>
  <si>
    <t xml:space="preserve">The signee(s) of this form certifies all ballasts and lamps were removed from service and disposed of in accordance with above waste rules. </t>
  </si>
  <si>
    <t>SECTION 1     LAMP DISPOSAL</t>
  </si>
  <si>
    <t>SECTION 2     PCB BALLAST DISPOSAL</t>
  </si>
  <si>
    <t>SECTION 3     AUTHORIZED SIGNATURES</t>
  </si>
  <si>
    <t>Number of fluorescent LAMPS disposed of: 4-ft. _____  8-ft. ______  Other Size __________</t>
  </si>
  <si>
    <t>HID lamp count: Mercury Vapor _____, Metal Halide_____, High Pressure Sodium ______</t>
  </si>
  <si>
    <t>1.    ELIGIBILITY</t>
  </si>
  <si>
    <t xml:space="preserve">2.   APPLICATION </t>
  </si>
  <si>
    <t>3.   INSPECTION AND VERIFICATION</t>
  </si>
  <si>
    <t>4.   INSTALLATION AND REBATE AMOUNTS</t>
  </si>
  <si>
    <t>5.   INVOICE AND PAYMENT</t>
  </si>
  <si>
    <t>6.   QUALIFYING EQUIPMENT</t>
  </si>
  <si>
    <t>7.   TAX INFORMATION</t>
  </si>
  <si>
    <t>8.   DISCLAIMER</t>
  </si>
  <si>
    <t>9.   INDEMNIFICATION AND LIMITATION OF CMLP’S LIABILITY</t>
  </si>
  <si>
    <t>10.   NO WARRANTIES OR REPRESENTATIONS BY CMLP</t>
  </si>
  <si>
    <t>(b)     Neither CMLP nor any of its employees or contractors is responsible for determining that the design, engineering or installation of the EEMs is proper or complies with any particular laws, codes, or industry standards.  CMLP does not make any representations of any kind regarding the benefits or energy savings to be achieved by the EEMs or the adequacy or safety of the EEMs.</t>
  </si>
  <si>
    <t>11.   EQUIPMENT AND CONTRACTOR SELECTION AND CONTRACTING</t>
  </si>
  <si>
    <t>12.   REMOVAL OF EQUIPMENT</t>
  </si>
  <si>
    <t>13.   ENERGY BENEFITS</t>
  </si>
  <si>
    <t>14.   PROGRAM / TERMS AND CONDITIONS CHANGES</t>
  </si>
  <si>
    <t>(c)     Customer acknowledges and agrees that it is solely responsible (directly-based on its own judgment or indirectly-based on the advice of an independent expert (not the CMLP)) for all aspects of the EEMs and related work including, but not limited to: selecting the equipment; selecting contractors to perform the work; inspecting the work and the equipment; ensuring that the equipment is in good working order and condition; ensuring that the equipment is of the manufacture, design specifications, size and capacity selected by the Customer and that the same is properly installed and suitable for Customer’s purposes; and determining if work was properly performed.</t>
  </si>
  <si>
    <t>High Efficiency Lighting Program - Technology Requirements</t>
  </si>
  <si>
    <t>All High Efficiency Lighting Program projects shall comply with the following requirements in order to qualify for a rebate.</t>
  </si>
  <si>
    <t>Part I: Acceptable Products</t>
  </si>
  <si>
    <t>Part II: Installation</t>
  </si>
  <si>
    <t>Part III: Disposal – Lamps and Ballasts</t>
  </si>
  <si>
    <t>Part IV: Rebate Eligibility</t>
  </si>
  <si>
    <t xml:space="preserve">CMLP reserves the right to make changes to the </t>
  </si>
  <si>
    <t>----- END ----</t>
  </si>
  <si>
    <t>1) Occupancy sensors shall be UL listed or CSA classified</t>
  </si>
  <si>
    <t xml:space="preserve">2) Occupancy sensors shall be provided with manual sensitivity adjustment and an adjustable </t>
  </si>
  <si>
    <t>3) Wall mounted occupancy sensors must operate as Automatic ON and OFF</t>
  </si>
  <si>
    <t>4) Wall mounted vacancy sensors must operate as Manual ON, Automatic OFF</t>
  </si>
  <si>
    <t>6) Occupancy sensors shall be provided with a minium 3-year manufacturer's warranty</t>
  </si>
  <si>
    <t xml:space="preserve">7) Electronic timers shall be capable of automatic shut-off of lights in unoccupied space.  </t>
  </si>
  <si>
    <t xml:space="preserve">8) Electronic timers shall have a visual warning when automatic shut-off is imminent when </t>
  </si>
  <si>
    <t>Continued on tab "Technology Req. Part II"</t>
  </si>
  <si>
    <t>5) Ballasts for high bay fluorescent (HIF) occupancy control systems must be</t>
  </si>
  <si>
    <t xml:space="preserve">automatically controlled based on occupancy.  Systems with manual 'ON' or override </t>
  </si>
  <si>
    <t xml:space="preserve"> High Efficiency Lighting Program Technology Requirements at its discretion.</t>
  </si>
  <si>
    <t>(Continued  on tab "Terms &amp; Conditions Part IV")</t>
  </si>
  <si>
    <t>Authorized Signature: __________________________________________________________</t>
  </si>
  <si>
    <t>Company Name: ____________________________________________   Date: ____________</t>
  </si>
  <si>
    <t xml:space="preserve">Customer shall indemnify, defend and hold harmless CMLP, the Town of Concord, their affiliates and their respective contractors, officers, directors, employees, agents, representatives from and against any and all claims, damages, losses and expenses, including reasonable attorneys’ fees and costs incurred to enforce this indemnity, arising out of, resulting from, or related to the Program or the performance of any services or other work in connection with the Program (“Damages”), caused or alleged to be caused in whole or in part by any actual or alleged act or omission of the Customer, any subcontractor, agent, or third party, or anyone directly or indirectly employed by any of them or anyone for whose acts any of them may be liable. </t>
  </si>
  <si>
    <t>kW</t>
  </si>
  <si>
    <t>Biaxial / Twin Tube Lamp</t>
  </si>
  <si>
    <t>***Note: All projects must have pre-installation inspections by CMLP staff***</t>
  </si>
  <si>
    <t xml:space="preserve">Program expenditures, requirements and eligibility, and these Terms &amp; Conditions, may be changed by CMLP at any time without notice.  CMLP reserves the right, for any reason, to withhold approval of projects and any EEMs, and to cancel or alter the Program, at any time without notice.  Approved applications will be processed under the Terms and Conditions and Program Materials in effect at the time of the pre-approval by the CMLP.  “Program Materials” means the documents and information provided by CMLP specifying the qualifying EEMs, technology requirements, costs and other Program requirements, which include, without limitation, program guidelines and requirements, application forms and approval letters.  </t>
  </si>
  <si>
    <t xml:space="preserve">Customer is responsible for selecting &amp; purchasing the EEMs and selecting and contracting with the design and installation contractor(s).  The Customer shall be responsible for enforcing all such contracts and for assuring that the EEMs meet Program requirements and applicable laws, regulations and codes, and that the contractor(s) are properly qualified, licensed &amp; insured.  </t>
  </si>
  <si>
    <t>Notwithstanding the foregoing, the Customer acknowledges that CMLP reserves the right to deny a vendor or contractor to participate in this Program or provide equipment or services.  CMLP also has the right to exclude certain equipment from the Program.</t>
  </si>
  <si>
    <t>The Customer agrees, as a condition of participation in the Program to properly remove and dispose of or recycle the equipment, lamps and components in accordance with all applicable laws, and regulations and codes.  The Customer agrees not to re-install any of removed equipment in the service territory of the CMLP, and assumes all risk and liability associated with the reuse and disposal thereof.</t>
  </si>
  <si>
    <t>To the fullest extent allowed by law, CMLP’s aggregate liability, regardless of the number of claims, shall be limited to paying approved rebates in accordance with these Terms and Conditions and the Program Materials, and CMLP and its affiliates and their respective contractors, officers, directors, employees, agents, representatives shall not be liable to the Customer or any other party for any other obligation.  To the fullest extent allowed by law and as part of the consideration for participation in the Program, the Customer waives and releases CMLP and its affiliates from all obligations (other than payment of a rebate), and for any liability or claim associated with the EEMs, the performance of the EEMs, the Program, or these Terms and Conditions.</t>
  </si>
  <si>
    <t>(a)     CMLP DOES NOT ENDORSE, GUARANTEE, OR WARRANT ANY CONTRACTOR, MANUFACTURER OR PRODUCT, AND CMLP MAKES NO WARRANTIES OR GUARANTEES IN CONNECTION WITH ANY PROJECT, OR ANY SERVICES PERFORMED IN CONNECTION HEREWITH OR THEREWITH, WHETHER STATUTORY, ORAL, WRITTEN, EXPRESS, OR IMPLIED, INCLUDING, WITHOUT LIMITATION, WARRANTIES OF MERCHANTABILITY AND FITNESS FOR A PARTICULAR PURPOSE.  THIS DISCLAIMER SHALL SURVIVE ANY CANCELLATION, COMPLETION, TERMINATION OR EXPIRATION OF THE CUSTOMER’S PARTICIPATION IN THE PROGRAM.  CUSTOMER ACKNOWLEDGES AND AGREES THAT ANY WARRANTIES PROVIDED BY ORIGINAL MANUFACTURERS, LICENSORS, OR PROVIDERS OF MATERIAL, EQUIPMENT, OR OTHER ITEMS PROVIDED OR USED IN CONNECTION WITH THE PROGRAM UNDER THESE TERMS AND CONDITIONS, INCLUDING ITEMS INCORPORATED IN THE PROGRAM, (“THIRD PARTY WARRANTIES”) ARE NOT TO BE CONSIDERED WARRANTIES OF CMLP AND CMLP MAKES NO REPRESENTATIONS, GUARANTEES, OR WARRANTIES AS TO THE APPLICABILITY OR ENFORCEABILITY OF ANY SUCH THIRD PARTY WARRANTIES.  THE TERMS OF THIS SECTION SHALL GOVERN OVER ANY CONTRARY VERBAL STATEMENTS OR LANGUAGE APPEARING IN ANY OF CMLP’S OTHER DOCUMENTS.</t>
  </si>
  <si>
    <t xml:space="preserve">Following completed installation and inspection and verification (see #3), the Customer must submit invoices specifying the quantity and price of all materials purchased, installation costs, and applicable taxes.  The Customer must submit to CMLP the Commercial Lighting Waste Disposal Form found in application materials.  After satisfactory review of the invoices, and lighting waste disposal form, a rebate will be issued to the customer.  The customer may assign the rebate directly to the product vendor or product installer.  CMLP shall use commercially reasonable efforts to pay each rebate amount within forty-five (45) days after satisfactory review of the required post-installation documentation described in this section.  </t>
  </si>
  <si>
    <t>Customer shall be responsible for ensuring that the equipment is installed and operated in accordance with applicable laws, regulations, codes and Program Materials and that all applicable permits and inspections are obtained.  Resale products, rebuilt, rented, received from warranty or insurance claims, exchanges, won as a prize, do not qualify for a rebate.</t>
  </si>
  <si>
    <t>CMLP will not be responsible for any tax liability imposed as a result of the rebate payment(s).  Customers are advised to consult their tax advisors for details.</t>
  </si>
  <si>
    <t xml:space="preserve">CMLP does not guarantee that the implementation of Energy Efficiency Measures (EEMs) or use of the equipment purchased or installed pursuant to this Program will result in energy or cost savings.  CMLP makes no warranties, expressed or implied, with respect to any equipment purchased or installed including, but not limited to, any warrant of merchantability or fitness for purpose.  In no event shall CMLP be liable for any incidental or consequential damages.  Customers are solely responsible for the proper disposal of existing equipment.  </t>
  </si>
  <si>
    <t xml:space="preserve">CMLP reserves the right to inspect the customer’s facility through on-site visits before, during, and after new equipment installation to verify rebate eligibility.  The customer acknowledges and agrees that no activity by CMLP includes any kind of safety, code or other compliance review.  If CMLP determines that any equipment was not installed in accordance with these Terms and Conditions, the Program Materials or CMLP’s rebate application approval, CMLP shall have the right to require modifications before making any rebate payments.  At its discretion, CMLP may also withhold payment of rebates until it has been verified that the customer has received, as appropriate, final drawings, operation and maintenance manuals, and operator training.  Customer understands that CMLP may contact the product vendor and/or product installer, if needed, to verify purchase and/or installation and may provide customer’s name and/or address to complete this verification.  CMLP reserves the right to install a metering device on existing and new equipment to verify energy savings.  </t>
  </si>
  <si>
    <t xml:space="preserve">Qualifying energy-efficient equipment installed and operational within six (6) months of the rebate application approval is eligible for rebate, subject to compliance with these Terms and Conditions.  Additional time may be granted subject to CMLP’s pre-approval.  In no case will the rebate paid by CMLP exceed 50% of the purchase price of the equipment combined with the cost of installation, or $1,000 per kW of reduced demand, whichever is less.  The cost of installation does not include in-house labor costs.  If delamping constitutes a significant portion of the project cost, CMLP reserves the right to revise the rebate accordingly.  The maximum rebate amount is $50,000 per Customer during any 3 year period, beginning with any rebates recieved on or after 1/1/17.  A “Customer” is defined by a unique internal customer number in CMLP’s billing system.  In most cases, a Customer with multiple accounts will have the same customer number assigned to them.  However, if a business or property owner or manager in Concord has multiple customer numbers in CMLP’s billing system, CMLP can, at its sole discretion, define them as a single “Customer.” </t>
  </si>
  <si>
    <t>High Efficiency Lighting Program (“Program”) rebates are available to active, non-residential electric customers (“Customers”) of the Concord Municipal Light Plant (herein referred to as CMLP) with CMLP accounts in good standing.  Accounts in good standing have no amounts past due at the time the rebate application is submitted.  All products must be in use in facilities in CMLP service territory.  Rebates are for replacement of existing, operating equipment, not for new lighting being installed in build-outs or new construction.  Rebates are for installed and fully functioning equipment only – extra bulbs/ballasts are NOT eligible.  Delamping as a sole method of achieving energy efficiency will not be funded.  If a tenant, Customer is responsible for obtaining the property owner’s permission to install the product/equipment to which this rebate application pertains.  Customer’s signature on this application indicates that this permission has been obtained.</t>
  </si>
  <si>
    <t>Rebates are offered January 1 through December 31 of each calendar year.  Due to limited funding, this rebate offer can be changed or withdrawn at any time without notice and is available on a first-come, first-served basis.  The entire rebate application must be read and filled out completely or application will be returned.  CMLP reserves the right to reject or modify any calculations, based on CMLP’s own analysis.  CMLP may require the customer to provide other documentation regarding the proposed equipment installation.  Rebate funding will not be provided without submittal and written CMLP approval of the rebate application prior to installation.</t>
  </si>
  <si>
    <t>Device Code</t>
  </si>
  <si>
    <t>https://www1.nationalgridus.com/files/AddedPDF/POA/Lighting_MA_Retrofit_DeviceCodes.pdf</t>
  </si>
  <si>
    <t>Bulb Certification Codes</t>
  </si>
  <si>
    <t>Total Quantity - Existing:</t>
  </si>
  <si>
    <t>Total Quantity - Proposed:</t>
  </si>
  <si>
    <t>Total Demand &amp; Energy Saved (this tab):</t>
  </si>
  <si>
    <t>Enter Previous HELP Rebate</t>
  </si>
  <si>
    <t>STEP 2 ADD PREVIOUS HELP REBATE AMOUNT (if applicable):</t>
  </si>
  <si>
    <t>CMLP's rebate is up to 50% of the lighting upgrade cost, or up to $1,000/kW of reduced demand, 
whichever is less, up to a maximum of $50,000 per customer every 3 years.</t>
  </si>
  <si>
    <t>Application Paperwork:</t>
  </si>
  <si>
    <t>Invoice / receipt</t>
  </si>
  <si>
    <t>Rebate Application (Excel)</t>
  </si>
  <si>
    <t>Customer Acknowledgement of Satisfaction - Signed (pdf)</t>
  </si>
  <si>
    <t>Arrange pre-installation inspection when contacted by CMLP's Electrician</t>
  </si>
  <si>
    <t>CMLP will email you the official rebate approval with documentation</t>
  </si>
  <si>
    <t>Install lighting &amp; controls</t>
  </si>
  <si>
    <t>Contact CMLP when installation is complete</t>
  </si>
  <si>
    <t>Arrange post-installation inspection with CMLP's Electrician</t>
  </si>
  <si>
    <t>CMLP will email you the expected rebate amount with documentation</t>
  </si>
  <si>
    <t>Parking lot lighting:</t>
  </si>
  <si>
    <t>High Efficiency Lighting Program</t>
  </si>
  <si>
    <t>(HELP)</t>
  </si>
  <si>
    <t>Commercial entities receiving checks ≥$600 will get a 1099 from Town for the</t>
  </si>
  <si>
    <t>revised</t>
  </si>
  <si>
    <t>per kW    x</t>
  </si>
  <si>
    <t>Rebate checks for ≥$600 require IRS forms:</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</si>
  <si>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</si>
  <si>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</si>
  <si>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</si>
  <si>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</si>
  <si>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</si>
  <si>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</si>
  <si>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</si>
  <si>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</si>
  <si>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</si>
  <si>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</si>
  <si>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contact us at the below address for an expanded spreadsheet.</t>
  </si>
  <si>
    <t>Estimated Savings 
kWh   kW
/ yr       ↓</t>
  </si>
  <si>
    <t>T4815840/AB /LED/MP/12</t>
  </si>
  <si>
    <t>2L'10W TL 
LED 4ft T8</t>
  </si>
  <si>
    <t>Watts / Fixture</t>
  </si>
  <si>
    <t>Annual Hours</t>
  </si>
  <si>
    <t>relevant tax year, if rquired by tax code.  Rebates issued as checks ≥$600 require</t>
  </si>
  <si>
    <t>Energy Efficiency Magnetic Ballast</t>
  </si>
  <si>
    <t>from Massachusetts Device Codes &amp; Rated Lighting System Wattage Table:</t>
  </si>
  <si>
    <r>
      <t xml:space="preserve">kW </t>
    </r>
    <r>
      <rPr>
        <sz val="8"/>
        <color indexed="8"/>
        <rFont val="Arial"/>
        <family val="2"/>
      </rPr>
      <t>of 
Reduced Demand</t>
    </r>
  </si>
  <si>
    <r>
      <t xml:space="preserve">Waste rules include: </t>
    </r>
    <r>
      <rPr>
        <sz val="12"/>
        <color indexed="8"/>
        <rFont val="Arial"/>
        <family val="2"/>
      </rPr>
      <t xml:space="preserve">The U.S. EPA and State of Massachusetts Universal Waste Rule (310 CMR 30.1000) for disposal of lamps containing mercury, and the U.S. Toxics Substance Control Act and EPA Rules for disposal of ballasts containing PCBs.  </t>
    </r>
  </si>
  <si>
    <t>Lighting Contractor / Installer: ___________________________________________________</t>
  </si>
  <si>
    <t>_______________________________________________________________________</t>
  </si>
  <si>
    <r>
      <t xml:space="preserve">1) </t>
    </r>
    <r>
      <rPr>
        <sz val="12"/>
        <color indexed="8"/>
        <rFont val="Arial"/>
        <family val="2"/>
      </rPr>
      <t>Electronic dimming ballast shall control the light output of the lamps continuously within the range of 10% to 100% light output</t>
    </r>
  </si>
  <si>
    <r>
      <t xml:space="preserve">2) </t>
    </r>
    <r>
      <rPr>
        <sz val="12"/>
        <color indexed="8"/>
        <rFont val="Arial"/>
        <family val="2"/>
      </rPr>
      <t>Daylighting sensors shall be adjusted and commissioned, with maximum trim adjusted for no more than 120% of target light level</t>
    </r>
  </si>
  <si>
    <r>
      <t xml:space="preserve">1) </t>
    </r>
    <r>
      <rPr>
        <sz val="12"/>
        <color indexed="8"/>
        <rFont val="Arial"/>
        <family val="2"/>
      </rPr>
      <t>Delamped fixtures shall have the ballast and lamp holder wire leads cut.  Ballast and unused sockets must be removed from the fixture and the ballast cover labeled "delamped."</t>
    </r>
  </si>
  <si>
    <r>
      <t xml:space="preserve">2) </t>
    </r>
    <r>
      <rPr>
        <sz val="12"/>
        <color indexed="8"/>
        <rFont val="Arial"/>
        <family val="2"/>
      </rPr>
      <t>Ballasts removed from a fixture must have the power leads cut at the ballast so that they are permanently disabled</t>
    </r>
  </si>
  <si>
    <r>
      <t xml:space="preserve">3) </t>
    </r>
    <r>
      <rPr>
        <sz val="12"/>
        <color indexed="8"/>
        <rFont val="Arial"/>
        <family val="2"/>
      </rPr>
      <t xml:space="preserve">CMLP shall be notified when the work will be performed </t>
    </r>
  </si>
  <si>
    <r>
      <t xml:space="preserve">4) </t>
    </r>
    <r>
      <rPr>
        <sz val="12"/>
        <color indexed="8"/>
        <rFont val="Arial"/>
        <family val="2"/>
      </rPr>
      <t xml:space="preserve">CMLP reserves the right to inspect installations for program compliance before, during, at, and after the time of substantial completion </t>
    </r>
  </si>
  <si>
    <r>
      <t xml:space="preserve">5) </t>
    </r>
    <r>
      <rPr>
        <sz val="12"/>
        <color indexed="8"/>
        <rFont val="Arial"/>
        <family val="2"/>
      </rPr>
      <t>Contractor shall provide materials and labor warranty for one year from date of installation</t>
    </r>
  </si>
  <si>
    <r>
      <t xml:space="preserve">1) </t>
    </r>
    <r>
      <rPr>
        <sz val="12"/>
        <color indexed="8"/>
        <rFont val="Arial"/>
        <family val="2"/>
      </rPr>
      <t xml:space="preserve">All lamps and ballasts must be disposed of in accordance with applicable federal, state, and local waste disposal regulations </t>
    </r>
  </si>
  <si>
    <r>
      <t xml:space="preserve">2) </t>
    </r>
    <r>
      <rPr>
        <sz val="12"/>
        <color indexed="8"/>
        <rFont val="Arial"/>
        <family val="2"/>
      </rPr>
      <t>Submit Lighting Waste Disposal Form at end of project</t>
    </r>
  </si>
  <si>
    <r>
      <t xml:space="preserve">1) </t>
    </r>
    <r>
      <rPr>
        <sz val="12"/>
        <color indexed="8"/>
        <rFont val="Arial"/>
        <family val="2"/>
      </rPr>
      <t>T12 VHO, T12 HO, T10 VHO and T10 HO fluorescent lamps</t>
    </r>
  </si>
  <si>
    <r>
      <t xml:space="preserve">2) </t>
    </r>
    <r>
      <rPr>
        <sz val="12"/>
        <color indexed="8"/>
        <rFont val="Arial"/>
        <family val="2"/>
      </rPr>
      <t>Incandescent lamps</t>
    </r>
  </si>
  <si>
    <r>
      <t xml:space="preserve">3) </t>
    </r>
    <r>
      <rPr>
        <sz val="12"/>
        <color indexed="8"/>
        <rFont val="Arial"/>
        <family val="2"/>
      </rPr>
      <t>Low voltage incandescent lamps</t>
    </r>
  </si>
  <si>
    <r>
      <t xml:space="preserve">4) </t>
    </r>
    <r>
      <rPr>
        <sz val="12"/>
        <color indexed="8"/>
        <rFont val="Arial"/>
        <family val="2"/>
      </rPr>
      <t>Halogen lamps</t>
    </r>
  </si>
  <si>
    <r>
      <t xml:space="preserve">5) </t>
    </r>
    <r>
      <rPr>
        <sz val="12"/>
        <color indexed="8"/>
        <rFont val="Arial"/>
        <family val="2"/>
      </rPr>
      <t>Mercury vapor lamps</t>
    </r>
  </si>
  <si>
    <r>
      <t>6) E</t>
    </r>
    <r>
      <rPr>
        <sz val="12"/>
        <color indexed="8"/>
        <rFont val="Arial"/>
        <family val="2"/>
      </rPr>
      <t>xit signs with fluorescent lamps</t>
    </r>
  </si>
  <si>
    <r>
      <t xml:space="preserve">1) </t>
    </r>
    <r>
      <rPr>
        <sz val="12"/>
        <color indexed="8"/>
        <rFont val="Arial"/>
        <family val="2"/>
      </rPr>
      <t>Extra bulbs / ballasts are not eligible.  Rebates are for installed equipment only.</t>
    </r>
  </si>
  <si>
    <r>
      <t xml:space="preserve">2) </t>
    </r>
    <r>
      <rPr>
        <sz val="12"/>
        <color indexed="8"/>
        <rFont val="Arial"/>
        <family val="2"/>
      </rPr>
      <t>Delamping as a sole method of achieving energy efficiency will not be funded.  If delamping constitutes a significant portion of the project cost, CMLP reserves the right to revise the rebate accordingly.</t>
    </r>
  </si>
  <si>
    <t xml:space="preserve">Fill in information in this box if check is payable to Contractor / Vendor       </t>
  </si>
  <si>
    <t>Instructions: Enter information only in yellow cells; the spreadsheet will calculate other cells</t>
  </si>
  <si>
    <t>See Required Documents &amp; Steps (tab #1) for information on IRS forms.</t>
  </si>
  <si>
    <t xml:space="preserve">                                                                   ---- END -----                                           December 11, 2018</t>
  </si>
  <si>
    <t>Customer Business Name: _____________________________________________________</t>
  </si>
  <si>
    <t>Project Address: _____________________________________________________________</t>
  </si>
  <si>
    <t>Name: _______________________________________________________________________</t>
  </si>
  <si>
    <r>
      <rPr>
        <b/>
        <u/>
        <sz val="12"/>
        <color indexed="8"/>
        <rFont val="Arial"/>
        <family val="2"/>
      </rPr>
      <t>Daylighting Controls</t>
    </r>
    <r>
      <rPr>
        <b/>
        <sz val="12"/>
        <color indexed="8"/>
        <rFont val="Arial"/>
        <family val="2"/>
      </rPr>
      <t xml:space="preserve">:  </t>
    </r>
  </si>
  <si>
    <r>
      <rPr>
        <b/>
        <u/>
        <sz val="12"/>
        <color indexed="8"/>
        <rFont val="Arial"/>
        <family val="2"/>
      </rPr>
      <t>Occupancy Sensors and Electronic Timers</t>
    </r>
    <r>
      <rPr>
        <b/>
        <sz val="12"/>
        <color indexed="8"/>
        <rFont val="Arial"/>
        <family val="2"/>
      </rPr>
      <t>:</t>
    </r>
  </si>
  <si>
    <r>
      <rPr>
        <b/>
        <u/>
        <sz val="12"/>
        <color indexed="8"/>
        <rFont val="Arial"/>
        <family val="2"/>
      </rPr>
      <t>Lamps not funded under our program</t>
    </r>
    <r>
      <rPr>
        <b/>
        <sz val="12"/>
        <color indexed="8"/>
        <rFont val="Arial"/>
        <family val="2"/>
      </rPr>
      <t>:</t>
    </r>
  </si>
  <si>
    <r>
      <rPr>
        <b/>
        <u/>
        <sz val="12"/>
        <color indexed="8"/>
        <rFont val="Arial"/>
        <family val="2"/>
      </rPr>
      <t>Other conditions where funding is not allowed</t>
    </r>
    <r>
      <rPr>
        <sz val="12"/>
        <color indexed="8"/>
        <rFont val="Arial"/>
        <family val="2"/>
      </rPr>
      <t>:</t>
    </r>
  </si>
  <si>
    <t xml:space="preserve">Owner / Business Representative                                                                   Date </t>
  </si>
  <si>
    <t xml:space="preserve">Lighting Contractor / Installer / Vendor                                                            Date </t>
  </si>
  <si>
    <r>
      <t xml:space="preserve">Rebate Terms &amp; Conditions </t>
    </r>
    <r>
      <rPr>
        <b/>
        <sz val="9"/>
        <color indexed="8"/>
        <rFont val="Arial"/>
        <family val="2"/>
      </rPr>
      <t>(continued)</t>
    </r>
  </si>
  <si>
    <r>
      <t>Rebate Terms &amp; Conditions</t>
    </r>
    <r>
      <rPr>
        <b/>
        <sz val="10"/>
        <color indexed="8"/>
        <rFont val="Arial"/>
        <family val="2"/>
      </rPr>
      <t xml:space="preserve"> </t>
    </r>
    <r>
      <rPr>
        <b/>
        <sz val="9"/>
        <color indexed="8"/>
        <rFont val="Arial"/>
        <family val="2"/>
      </rPr>
      <t>(continued)</t>
    </r>
  </si>
  <si>
    <r>
      <t xml:space="preserve">   </t>
    </r>
    <r>
      <rPr>
        <b/>
        <sz val="12"/>
        <color indexed="8"/>
        <rFont val="Arial"/>
        <family val="2"/>
      </rPr>
      <t xml:space="preserve">Documentation of disposal method </t>
    </r>
    <r>
      <rPr>
        <sz val="12"/>
        <color indexed="8"/>
        <rFont val="Arial"/>
        <family val="2"/>
      </rPr>
      <t>is or will be provided.  An invoice, receipt, bill of lading or hazardous waste manifest must be provided to document disposal of fluorescent lamps and ballasts from this project within six (6) months of the completion of the project.  Either the CMLP customer or the project contractor (or vendor) may provide the documentation.</t>
    </r>
  </si>
  <si>
    <r>
      <rPr>
        <sz val="12"/>
        <color indexed="8"/>
        <rFont val="Arial"/>
        <family val="2"/>
      </rPr>
      <t xml:space="preserve">   </t>
    </r>
    <r>
      <rPr>
        <b/>
        <sz val="12"/>
        <color indexed="8"/>
        <rFont val="Arial"/>
        <family val="2"/>
      </rPr>
      <t xml:space="preserve">All lamps and ballasts </t>
    </r>
    <r>
      <rPr>
        <sz val="12"/>
        <color indexed="8"/>
        <rFont val="Arial"/>
        <family val="2"/>
      </rPr>
      <t>from this project were disposed of in accordance with applicable federal, state and local waste disposal regulations.</t>
    </r>
  </si>
  <si>
    <t xml:space="preserve">        Recycled      Recycling firm name: _____________________________</t>
  </si>
  <si>
    <t xml:space="preserve">        Hazardous waste disposal event or facility </t>
  </si>
  <si>
    <t xml:space="preserve">        Other (describe) __________________________________________</t>
  </si>
  <si>
    <t xml:space="preserve">        Other (describe) ___________________________________________</t>
  </si>
  <si>
    <t>High Efficiency Business Programs</t>
  </si>
  <si>
    <t># of Control Devices</t>
  </si>
  <si>
    <t>Total # of Fixtures Controlled by Device(s)</t>
  </si>
  <si>
    <t>This Rebate + Any HELP Rebates in Past 3 Years</t>
  </si>
  <si>
    <t>Standard # 1:  50% of Project Cost</t>
  </si>
  <si>
    <t>Rebate check will arrive within 6 weeks (see notes below)</t>
  </si>
  <si>
    <r>
      <t>Device Code</t>
    </r>
    <r>
      <rPr>
        <b/>
        <vertAlign val="superscript"/>
        <sz val="11"/>
        <color indexed="8"/>
        <rFont val="Arial Narrow"/>
        <family val="2"/>
      </rPr>
      <t>1</t>
    </r>
  </si>
  <si>
    <t>Type Code</t>
  </si>
  <si>
    <t>A</t>
  </si>
  <si>
    <t>---   Upper Floor   ---</t>
  </si>
  <si>
    <t>B</t>
  </si>
  <si>
    <t>C</t>
  </si>
  <si>
    <t>---   Lower Floor   ---</t>
  </si>
  <si>
    <t>Lighting Control Code 
(see below)</t>
  </si>
  <si>
    <t>DIM</t>
  </si>
  <si>
    <t>Controls:</t>
  </si>
  <si>
    <t>Fixtures:</t>
  </si>
  <si>
    <t>Dimming Capabilities Enabled w/o Other Controls</t>
  </si>
  <si>
    <t>Yes</t>
  </si>
  <si>
    <t>No</t>
  </si>
  <si>
    <t>Retrofit</t>
  </si>
  <si>
    <t>2L'10W TL LED 4ft T8</t>
  </si>
  <si>
    <t>Replace</t>
  </si>
  <si>
    <r>
      <t xml:space="preserve">Manufacturer's
Full Product Code </t>
    </r>
    <r>
      <rPr>
        <b/>
        <vertAlign val="superscript"/>
        <sz val="11"/>
        <color indexed="8"/>
        <rFont val="Arial Narrow"/>
        <family val="2"/>
      </rPr>
      <t>2</t>
    </r>
  </si>
  <si>
    <t>INVENTORY / ENERGY SAVINGS    - LIGHTING EQUIPMENT -            ***Note: CMLP staff must inspect project site before install***</t>
  </si>
  <si>
    <t>Lamp Features</t>
  </si>
  <si>
    <t>Notes</t>
  </si>
  <si>
    <t>Estimated Savings</t>
  </si>
  <si>
    <t>TRIM</t>
  </si>
  <si>
    <t>Permanent Wattage Reduction - Enabled 100% of Time Lamp in Use</t>
  </si>
  <si>
    <t>Sample</t>
  </si>
  <si>
    <t>---   Basement   ---</t>
  </si>
  <si>
    <t>---   Second Floor   ---</t>
  </si>
  <si>
    <t>---   Third Floor   ---</t>
  </si>
  <si>
    <t>---   Fourth Floor   ---</t>
  </si>
  <si>
    <t>---   Top Floor   ---</t>
  </si>
  <si>
    <t>kWh</t>
  </si>
  <si>
    <t>/ yr</t>
  </si>
  <si>
    <t>Conf. Room 1st Floor</t>
  </si>
  <si>
    <t>Example:
Conf. Room 1st Floor</t>
  </si>
  <si>
    <t>Watts of Total # Fixtures before Dim</t>
  </si>
  <si>
    <t>Change in Fixture Hours / Year via Control</t>
  </si>
  <si>
    <t>Watts of Total # Fixtures after Dim</t>
  </si>
  <si>
    <t>VLook</t>
  </si>
  <si>
    <t>Code</t>
  </si>
  <si>
    <t>Fixture Use</t>
  </si>
  <si>
    <t>Fixture Details</t>
  </si>
  <si>
    <t>Hours</t>
  </si>
  <si>
    <t>Days</t>
  </si>
  <si>
    <t>Weeks</t>
  </si>
  <si>
    <t>in Use per</t>
  </si>
  <si>
    <t>Day</t>
  </si>
  <si>
    <t>Week</t>
  </si>
  <si>
    <t>Year</t>
  </si>
  <si>
    <t>BEFORE Control Installed</t>
  </si>
  <si>
    <t>AFTER Control Installed</t>
  </si>
  <si>
    <t>Light Savings Row #</t>
  </si>
  <si>
    <t>(F * O)</t>
  </si>
  <si>
    <t>(J - N)</t>
  </si>
  <si>
    <t>(F * P)</t>
  </si>
  <si>
    <t>Watts / Fixture
BEFORE     AFTER
Control Installed
↓           ↓</t>
  </si>
  <si>
    <t>Fixture In-Use or Dimmed Hours per Year</t>
  </si>
  <si>
    <t>Damp OK?</t>
  </si>
  <si>
    <t>Enclosed OK?</t>
  </si>
  <si>
    <r>
      <t>Type Code</t>
    </r>
    <r>
      <rPr>
        <b/>
        <vertAlign val="superscript"/>
        <sz val="11"/>
        <color theme="1"/>
        <rFont val="Arial Narrow"/>
        <family val="2"/>
      </rPr>
      <t>3</t>
    </r>
  </si>
  <si>
    <t>---   1st Floor   ---</t>
  </si>
  <si>
    <t>2L'10W TL
LED 4ft T8</t>
  </si>
  <si>
    <t>T4815840/AB
/LED/MP/12</t>
  </si>
  <si>
    <t xml:space="preserve">Form Revised: </t>
  </si>
  <si>
    <t>INVENTORY / ENERGY SAVINGS   - INDOOR LIGHTING CONTROLS -   ***Note: All projects must have pre-installation inspections by CMLP staff***</t>
  </si>
  <si>
    <t>have checks issued to installers or themselves, or to receive a bill credit instead.</t>
  </si>
  <si>
    <t>a copy of IRS’s Oct 2018 or newer revised W-9 form.  Customers may choose to</t>
  </si>
  <si>
    <t>Lighting Control Savings, &amp; Rebate Calculation).  Fields that are automatically calculated based on the data</t>
  </si>
  <si>
    <t>entered are not shaded.  The tab key can be used to move forward from one field to the next.  Holding the</t>
  </si>
  <si>
    <t>shift key while pressing the tab key will move backward to the previous field.  Location information</t>
  </si>
  <si>
    <t>pre- and post-installation inspections easier.</t>
  </si>
  <si>
    <t>please include a pdf of it with the application.  A map is not required, but it makes our Electrician's</t>
  </si>
  <si>
    <t>LED Fixture Type</t>
  </si>
  <si>
    <t xml:space="preserve"> 2 from manufacturer's specification sheets  </t>
  </si>
  <si>
    <t>DLC</t>
  </si>
  <si>
    <t>Energy Star</t>
  </si>
  <si>
    <t>Replace 
Fixture or
Retrofit Kit</t>
  </si>
  <si>
    <t>Dimmable?</t>
  </si>
  <si>
    <t>Assign Type Code</t>
  </si>
  <si>
    <t>Certified by</t>
  </si>
  <si>
    <t>DLC
or 
Energy Star</t>
  </si>
  <si>
    <r>
      <rPr>
        <vertAlign val="superscript"/>
        <sz val="11"/>
        <color indexed="8"/>
        <rFont val="Arial Narrow"/>
        <family val="2"/>
      </rPr>
      <t>1</t>
    </r>
    <r>
      <rPr>
        <sz val="11"/>
        <color indexed="8"/>
        <rFont val="Arial Narrow"/>
        <family val="2"/>
      </rPr>
      <t xml:space="preserve"> from linked table in Definitions tab                    </t>
    </r>
    <r>
      <rPr>
        <vertAlign val="superscript"/>
        <sz val="11"/>
        <color rgb="FF000000"/>
        <rFont val="Arial Narrow"/>
        <family val="2"/>
      </rPr>
      <t>2</t>
    </r>
    <r>
      <rPr>
        <sz val="11"/>
        <color indexed="8"/>
        <rFont val="Arial Narrow"/>
        <family val="2"/>
      </rPr>
      <t xml:space="preserve"> from manufacturer's specification sheets                  </t>
    </r>
    <r>
      <rPr>
        <vertAlign val="superscript"/>
        <sz val="11"/>
        <color rgb="FF000000"/>
        <rFont val="Arial Narrow"/>
        <family val="2"/>
      </rPr>
      <t>3</t>
    </r>
    <r>
      <rPr>
        <sz val="11"/>
        <color indexed="8"/>
        <rFont val="Arial Narrow"/>
        <family val="2"/>
      </rPr>
      <t xml:space="preserve"> from Type Codes tab</t>
    </r>
  </si>
  <si>
    <t>Sending Spec
Sheet to CMLP?</t>
  </si>
  <si>
    <t>You may print the form and hand sign it, or enter a scanned or typed signature.</t>
  </si>
  <si>
    <r>
      <rPr>
        <u/>
        <sz val="12"/>
        <color rgb="FF0070C0"/>
        <rFont val="Calibri"/>
        <family val="2"/>
        <scheme val="minor"/>
      </rPr>
      <t>Customer Information Tab</t>
    </r>
    <r>
      <rPr>
        <sz val="12"/>
        <color indexed="8"/>
        <rFont val="Calibri"/>
        <family val="2"/>
      </rPr>
      <t xml:space="preserve">: General information about the customer &amp; contractor  </t>
    </r>
  </si>
  <si>
    <r>
      <rPr>
        <u/>
        <sz val="12"/>
        <color rgb="FF0070C0"/>
        <rFont val="Calibri"/>
        <family val="2"/>
        <scheme val="minor"/>
      </rPr>
      <t>Lighting Savings Tabs</t>
    </r>
    <r>
      <rPr>
        <sz val="12"/>
        <color indexed="8"/>
        <rFont val="Calibri"/>
        <family val="2"/>
      </rPr>
      <t>: Indoor &amp; outdoor lighting is eligible.  If you need more rows than are available,</t>
    </r>
  </si>
  <si>
    <r>
      <rPr>
        <u/>
        <sz val="12"/>
        <color rgb="FF0070C0"/>
        <rFont val="Calibri"/>
        <family val="2"/>
        <scheme val="minor"/>
      </rPr>
      <t>Lighting Controls Savings Tab</t>
    </r>
    <r>
      <rPr>
        <sz val="12"/>
        <color indexed="8"/>
        <rFont val="Calibri"/>
        <family val="2"/>
      </rPr>
      <t>: Indoor &amp; outdoor lighting controls are eligible.  Note: for occupancy sensors,</t>
    </r>
  </si>
  <si>
    <r>
      <rPr>
        <u/>
        <sz val="12"/>
        <color rgb="FF0070C0"/>
        <rFont val="Calibri"/>
        <family val="2"/>
        <scheme val="minor"/>
      </rPr>
      <t>Rebate Calculation Tab</t>
    </r>
    <r>
      <rPr>
        <sz val="12"/>
        <color indexed="8"/>
        <rFont val="Calibri"/>
        <family val="2"/>
      </rPr>
      <t xml:space="preserve">: Enter only the total project cost and previous HELP rebates.  If you don't know </t>
    </r>
  </si>
  <si>
    <r>
      <rPr>
        <u/>
        <sz val="12"/>
        <color rgb="FF0070C0"/>
        <rFont val="Calibri"/>
        <family val="2"/>
        <scheme val="minor"/>
      </rPr>
      <t>Lighting Waste Disposal Form</t>
    </r>
    <r>
      <rPr>
        <sz val="12"/>
        <color indexed="8"/>
        <rFont val="Calibri"/>
        <family val="2"/>
      </rPr>
      <t>: This form must be submitted to CMLP after post-installation</t>
    </r>
    <r>
      <rPr>
        <sz val="12"/>
        <color theme="1"/>
        <rFont val="Calibri"/>
        <family val="2"/>
        <scheme val="minor"/>
      </rPr>
      <t xml:space="preserve"> inspection.</t>
    </r>
  </si>
  <si>
    <r>
      <rPr>
        <u/>
        <sz val="12"/>
        <color rgb="FF0070C0"/>
        <rFont val="Calibri"/>
        <family val="2"/>
        <scheme val="minor"/>
      </rPr>
      <t>Technology Requirements Parts I &amp; II</t>
    </r>
    <r>
      <rPr>
        <sz val="12"/>
        <color indexed="8"/>
        <rFont val="Calibri"/>
        <family val="2"/>
      </rPr>
      <t xml:space="preserve">: All projects must </t>
    </r>
    <r>
      <rPr>
        <sz val="12"/>
        <color theme="1"/>
        <rFont val="Calibri"/>
        <family val="2"/>
        <scheme val="minor"/>
      </rPr>
      <t>comply with these rebate requirements.</t>
    </r>
  </si>
  <si>
    <t>Fields that accept data are shaded yellow (see the yellow tabs: Customer Info, Type Codes, Lighting Savings,</t>
  </si>
  <si>
    <t xml:space="preserve">should be specific (e.g. Conference Room 1st Floor).  If you have a building or site map (hand-drawn is fine), </t>
  </si>
  <si>
    <t>of load reduction expected to occur during CMLP's monthly demand peaks.  These average fractions are:</t>
  </si>
  <si>
    <t>the spreadsheet will calculate energy savings by multiplying the total kW controlled by the average fraction</t>
  </si>
  <si>
    <t xml:space="preserve">previous HELP rebate information, leave these fields blank for us to fill in.  The spreadsheet automatically </t>
  </si>
  <si>
    <t xml:space="preserve">calculates the rebate. </t>
  </si>
  <si>
    <r>
      <rPr>
        <u/>
        <sz val="12"/>
        <color rgb="FF0070C0"/>
        <rFont val="Calibri"/>
        <family val="2"/>
        <scheme val="minor"/>
      </rPr>
      <t>Terms &amp; Conditions Parts I, II, III &amp; IV</t>
    </r>
    <r>
      <rPr>
        <sz val="12"/>
        <color indexed="8"/>
        <rFont val="Calibri"/>
        <family val="2"/>
      </rPr>
      <t>: T</t>
    </r>
    <r>
      <rPr>
        <sz val="12"/>
        <color theme="1"/>
        <rFont val="Calibri"/>
        <family val="2"/>
        <scheme val="minor"/>
      </rPr>
      <t>hese rebate terms and conditions require a signature on Part IV.</t>
    </r>
  </si>
  <si>
    <r>
      <rPr>
        <u/>
        <sz val="12"/>
        <color rgb="FF0070C0"/>
        <rFont val="Calibri"/>
        <family val="2"/>
        <scheme val="minor"/>
      </rPr>
      <t>Type Codes Tab</t>
    </r>
    <r>
      <rPr>
        <sz val="12"/>
        <color theme="1"/>
        <rFont val="Calibri"/>
        <family val="2"/>
        <scheme val="minor"/>
      </rPr>
      <t>: Enter information in the yellow cells for each proposed lighting type.  Lamps must be DLC</t>
    </r>
  </si>
  <si>
    <t>tabs will populate automatically according to the type code you assign.  A spec sheet is required for each.</t>
  </si>
  <si>
    <t>or Energy Star listed, but do not need to be both.  White cells in the Lighting Savings &amp; Lighting Controls</t>
  </si>
  <si>
    <r>
      <t>Questions</t>
    </r>
    <r>
      <rPr>
        <sz val="12"/>
        <color indexed="8"/>
        <rFont val="Calibri"/>
        <family val="2"/>
      </rPr>
      <t>?  Contact Pamela Cady, CMLP's Energy Specialist at (978) 318-3149 or</t>
    </r>
    <r>
      <rPr>
        <sz val="12"/>
        <color theme="1"/>
        <rFont val="Calibri"/>
        <family val="2"/>
        <scheme val="minor"/>
      </rPr>
      <t xml:space="preserve"> </t>
    </r>
    <r>
      <rPr>
        <u/>
        <sz val="12"/>
        <color rgb="FF0070C0"/>
        <rFont val="Calibri"/>
        <family val="2"/>
        <scheme val="minor"/>
      </rPr>
      <t>pcady@concordma.gov</t>
    </r>
  </si>
  <si>
    <r>
      <t>Submit Application</t>
    </r>
    <r>
      <rPr>
        <sz val="12"/>
        <color indexed="8"/>
        <rFont val="Calibri"/>
        <family val="2"/>
      </rPr>
      <t xml:space="preserve">: Send the 4 application documents (see the </t>
    </r>
    <r>
      <rPr>
        <u/>
        <sz val="12"/>
        <color rgb="FF0070C0"/>
        <rFont val="Calibri"/>
        <family val="2"/>
      </rPr>
      <t xml:space="preserve">Req'd Docs </t>
    </r>
    <r>
      <rPr>
        <u/>
        <sz val="12"/>
        <color rgb="FF0070C0"/>
        <rFont val="Calibri"/>
        <family val="2"/>
        <scheme val="minor"/>
      </rPr>
      <t>tab</t>
    </r>
    <r>
      <rPr>
        <u/>
        <sz val="12"/>
        <rFont val="Calibri"/>
        <family val="2"/>
        <scheme val="minor"/>
      </rPr>
      <t>)</t>
    </r>
    <r>
      <rPr>
        <sz val="12"/>
        <rFont val="Calibri"/>
        <family val="2"/>
        <scheme val="minor"/>
      </rPr>
      <t xml:space="preserve"> </t>
    </r>
    <r>
      <rPr>
        <sz val="12"/>
        <color theme="1"/>
        <rFont val="Calibri"/>
        <family val="2"/>
        <scheme val="minor"/>
      </rPr>
      <t xml:space="preserve">to </t>
    </r>
    <r>
      <rPr>
        <u/>
        <sz val="12"/>
        <color rgb="FF0070C0"/>
        <rFont val="Calibri"/>
        <family val="2"/>
        <scheme val="minor"/>
      </rPr>
      <t>pcady@concordma.gov</t>
    </r>
  </si>
  <si>
    <r>
      <rPr>
        <u/>
        <sz val="12"/>
        <color rgb="FF0070C0"/>
        <rFont val="Arial"/>
        <family val="2"/>
      </rPr>
      <t>Customer Information</t>
    </r>
    <r>
      <rPr>
        <sz val="12"/>
        <color theme="1"/>
        <rFont val="Arial"/>
        <family val="2"/>
      </rPr>
      <t xml:space="preserve"> Sheet (tab 3) - Completed &amp; Signed (pdf)</t>
    </r>
  </si>
  <si>
    <r>
      <t xml:space="preserve">Read </t>
    </r>
    <r>
      <rPr>
        <u/>
        <sz val="12"/>
        <color rgb="FF0070C0"/>
        <rFont val="Arial"/>
        <family val="2"/>
      </rPr>
      <t>instructions</t>
    </r>
    <r>
      <rPr>
        <sz val="12"/>
        <rFont val="Arial"/>
        <family val="2"/>
      </rPr>
      <t xml:space="preserve"> (tab 2) </t>
    </r>
    <r>
      <rPr>
        <sz val="12"/>
        <color theme="1"/>
        <rFont val="Arial"/>
        <family val="2"/>
      </rPr>
      <t>in this document</t>
    </r>
  </si>
  <si>
    <r>
      <t xml:space="preserve">Rebate </t>
    </r>
    <r>
      <rPr>
        <u/>
        <sz val="12"/>
        <color rgb="FF0070C0"/>
        <rFont val="Arial"/>
        <family val="2"/>
      </rPr>
      <t>Terms &amp; Conditions</t>
    </r>
    <r>
      <rPr>
        <sz val="12"/>
        <color theme="1"/>
        <rFont val="Arial"/>
        <family val="2"/>
      </rPr>
      <t xml:space="preserve"> (4th tab from end) - Signed (pdf)</t>
    </r>
  </si>
  <si>
    <r>
      <rPr>
        <u/>
        <sz val="12"/>
        <color rgb="FF0070C0"/>
        <rFont val="Arial"/>
        <family val="2"/>
      </rPr>
      <t>Lighting Waste Disposal Form</t>
    </r>
    <r>
      <rPr>
        <sz val="12"/>
        <color theme="1"/>
        <rFont val="Arial"/>
        <family val="2"/>
      </rPr>
      <t xml:space="preserve"> (3rd tab from end) - Completed &amp; Signed (pdf)</t>
    </r>
  </si>
  <si>
    <t>Manufacturer's specification sheets for proposed lighting &amp; controls (pdf)</t>
  </si>
  <si>
    <t>Due to difficulty verifying lamp wattages because of the height of parking lot lights, CMLP's Electrcian must be present when the work is being done.  At that time he can conduct both the pre- and post-installation inspections.</t>
  </si>
  <si>
    <r>
      <t>Complete</t>
    </r>
    <r>
      <rPr>
        <sz val="12"/>
        <rFont val="Arial"/>
        <family val="2"/>
      </rPr>
      <t xml:space="preserve"> application paperwork (see below)</t>
    </r>
  </si>
  <si>
    <r>
      <t>CMLP will r</t>
    </r>
    <r>
      <rPr>
        <sz val="12"/>
        <rFont val="Arial"/>
        <family val="2"/>
      </rPr>
      <t>equest completion paperwork</t>
    </r>
    <r>
      <rPr>
        <sz val="12"/>
        <color theme="1"/>
        <rFont val="Arial"/>
        <family val="2"/>
      </rPr>
      <t xml:space="preserve"> (see below)</t>
    </r>
  </si>
  <si>
    <t>Completion Paperwork:</t>
  </si>
  <si>
    <r>
      <t>NOTES</t>
    </r>
    <r>
      <rPr>
        <b/>
        <sz val="12"/>
        <color theme="1"/>
        <rFont val="Arial"/>
        <family val="2"/>
      </rPr>
      <t>:</t>
    </r>
  </si>
  <si>
    <r>
      <t>HELP STEPS</t>
    </r>
    <r>
      <rPr>
        <b/>
        <sz val="12"/>
        <color theme="1"/>
        <rFont val="Arial"/>
        <family val="2"/>
      </rPr>
      <t>:</t>
    </r>
  </si>
  <si>
    <r>
      <t>REQUIRED DOCUMENTS</t>
    </r>
    <r>
      <rPr>
        <b/>
        <sz val="12"/>
        <color theme="1"/>
        <rFont val="Arial"/>
        <family val="2"/>
      </rPr>
      <t>:</t>
    </r>
  </si>
  <si>
    <t>Rebates for &gt;$750 are normally issued as checks from Town House.</t>
  </si>
  <si>
    <t>If a customer requesting a check has been in arrears frequently in the past two years, CMLP may apply all or part of the rebate as a bill credit rather than as a check.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</si>
</sst>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 ###\-####"/>
    <numFmt numFmtId="166" formatCode="0.0"/>
    <numFmt numFmtId="167" formatCode="_(* #,##0.000_);_(* \(#,##0.000\);_(* &quot;-&quot;??_);_(@_)"/>
    <numFmt numFmtId="168" formatCode="0.000"/>
    <numFmt numFmtId="169" formatCode="_(&quot;$&quot;* #,##0_);_(&quot;$&quot;* \(#,##0\);_(&quot;$&quot;* &quot;-&quot;??_);_(@_)"/>
    <numFmt numFmtId="170" formatCode="[$-409]mmmm\ d\,\ yyyy;@"/>
  </numFmts>
  <fonts count="93" x14ac:knownFonts="1">
    <font>
      <sz val="11"/>
      <color theme="1"/>
      <name val="Calibri"/>
      <family val="2"/>
      <scheme val="minor"/>
    </font>
    <font>
      <sz val="11"/>
      <color indexed="8"/>
      <name val="Calibri"/>
      <family val="2"/>
    </font>
    <font>
      <b/>
      <sz val="10"/>
      <name val="Arial"/>
      <family val="2"/>
    </font>
    <font>
      <sz val="8"/>
      <name val="Arial"/>
      <family val="2"/>
    </font>
    <font>
      <b/>
      <sz val="8"/>
      <color indexed="9"/>
      <name val="Arial"/>
      <family val="2"/>
    </font>
    <font>
      <sz val="11"/>
      <color indexed="8"/>
      <name val="Calibri"/>
      <family val="2"/>
    </font>
    <font>
      <sz val="8"/>
      <name val="Calibri"/>
      <family val="2"/>
    </font>
    <font>
      <sz val="8"/>
      <color indexed="81"/>
      <name val="Tahoma"/>
      <family val="2"/>
    </font>
    <font>
      <b/>
      <sz val="8"/>
      <color indexed="81"/>
      <name val="Tahoma"/>
      <family val="2"/>
    </font>
    <font>
      <sz val="10"/>
      <name val="Arial"/>
      <family val="2"/>
    </font>
    <font>
      <b/>
      <sz val="16"/>
      <name val="Arial"/>
      <family val="2"/>
    </font>
    <font>
      <sz val="8"/>
      <color indexed="8"/>
      <name val="Arial"/>
      <family val="2"/>
    </font>
    <font>
      <b/>
      <sz val="10"/>
      <color indexed="9"/>
      <name val="Arial"/>
      <family val="2"/>
    </font>
    <font>
      <sz val="9"/>
      <name val="Arial"/>
      <family val="2"/>
    </font>
    <font>
      <b/>
      <sz val="10"/>
      <color indexed="8"/>
      <name val="Arial"/>
      <family val="2"/>
    </font>
    <font>
      <sz val="14"/>
      <color indexed="8"/>
      <name val="Arial"/>
      <family val="2"/>
    </font>
    <font>
      <sz val="11"/>
      <name val="Arial Narrow"/>
      <family val="2"/>
    </font>
    <font>
      <sz val="11"/>
      <color indexed="8"/>
      <name val="Arial Narrow"/>
      <family val="2"/>
    </font>
    <font>
      <b/>
      <sz val="9"/>
      <name val="Arial Narrow"/>
      <family val="2"/>
    </font>
    <font>
      <sz val="9"/>
      <name val="Arial Narrow"/>
      <family val="2"/>
    </font>
    <font>
      <sz val="12"/>
      <color indexed="8"/>
      <name val="Arial"/>
      <family val="2"/>
    </font>
    <font>
      <sz val="11"/>
      <color indexed="8"/>
      <name val="Arial"/>
      <family val="2"/>
    </font>
    <font>
      <sz val="10"/>
      <color indexed="8"/>
      <name val="Arial"/>
      <family val="2"/>
    </font>
    <font>
      <sz val="12"/>
      <color indexed="8"/>
      <name val="Calibri"/>
      <family val="2"/>
    </font>
    <font>
      <sz val="11"/>
      <name val="Arial"/>
      <family val="2"/>
    </font>
    <font>
      <b/>
      <sz val="16"/>
      <color indexed="8"/>
      <name val="Arial"/>
      <family val="2"/>
    </font>
    <font>
      <u/>
      <sz val="12"/>
      <color indexed="8"/>
      <name val="Arial"/>
      <family val="2"/>
    </font>
    <font>
      <b/>
      <sz val="12"/>
      <color indexed="8"/>
      <name val="Arial"/>
      <family val="2"/>
    </font>
    <font>
      <b/>
      <sz val="9"/>
      <color indexed="8"/>
      <name val="Arial"/>
      <family val="2"/>
    </font>
    <font>
      <b/>
      <u/>
      <sz val="12"/>
      <color indexed="8"/>
      <name val="Arial"/>
      <family val="2"/>
    </font>
    <font>
      <b/>
      <vertAlign val="superscript"/>
      <sz val="11"/>
      <color indexed="8"/>
      <name val="Arial Narrow"/>
      <family val="2"/>
    </font>
    <font>
      <vertAlign val="superscript"/>
      <sz val="11"/>
      <color indexed="8"/>
      <name val="Arial Narrow"/>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0"/>
      <color theme="0"/>
      <name val="Arial"/>
      <family val="2"/>
    </font>
    <font>
      <b/>
      <sz val="9"/>
      <color theme="0"/>
      <name val="Arial"/>
      <family val="2"/>
    </font>
    <font>
      <sz val="12"/>
      <color theme="1"/>
      <name val="Calibri"/>
      <family val="2"/>
      <scheme val="minor"/>
    </font>
    <font>
      <b/>
      <sz val="9"/>
      <color rgb="FF000000"/>
      <name val="Arial"/>
      <family val="2"/>
    </font>
    <font>
      <b/>
      <u/>
      <sz val="12"/>
      <color rgb="FF000000"/>
      <name val="Calibri"/>
      <family val="2"/>
      <scheme val="minor"/>
    </font>
    <font>
      <b/>
      <sz val="12"/>
      <color rgb="FF006600"/>
      <name val="Calibri"/>
      <family val="2"/>
      <scheme val="minor"/>
    </font>
    <font>
      <u/>
      <sz val="12"/>
      <color rgb="FF000000"/>
      <name val="Calibri"/>
      <family val="2"/>
      <scheme val="minor"/>
    </font>
    <font>
      <sz val="12"/>
      <color rgb="FF000000"/>
      <name val="Calibri"/>
      <family val="2"/>
      <scheme val="minor"/>
    </font>
    <font>
      <u/>
      <sz val="12"/>
      <color theme="1"/>
      <name val="Calibri"/>
      <family val="2"/>
      <scheme val="minor"/>
    </font>
    <font>
      <sz val="11"/>
      <color theme="1"/>
      <name val="Arial Narrow"/>
      <family val="2"/>
    </font>
    <font>
      <b/>
      <sz val="11"/>
      <color theme="1"/>
      <name val="Arial Narrow"/>
      <family val="2"/>
    </font>
    <font>
      <b/>
      <sz val="11"/>
      <color theme="0"/>
      <name val="Arial Narrow"/>
      <family val="2"/>
    </font>
    <font>
      <sz val="9"/>
      <color theme="1"/>
      <name val="Arial Narrow"/>
      <family val="2"/>
    </font>
    <font>
      <sz val="11"/>
      <color theme="1"/>
      <name val="Arial"/>
      <family val="2"/>
    </font>
    <font>
      <b/>
      <sz val="18"/>
      <color theme="1"/>
      <name val="Arial"/>
      <family val="2"/>
    </font>
    <font>
      <b/>
      <sz val="11"/>
      <color theme="1"/>
      <name val="Arial"/>
      <family val="2"/>
    </font>
    <font>
      <sz val="12"/>
      <color theme="1"/>
      <name val="Arial"/>
      <family val="2"/>
    </font>
    <font>
      <u/>
      <sz val="11"/>
      <color theme="10"/>
      <name val="Arial"/>
      <family val="2"/>
    </font>
    <font>
      <sz val="12"/>
      <color rgb="FF000000"/>
      <name val="Arial"/>
      <family val="2"/>
    </font>
    <font>
      <b/>
      <sz val="12"/>
      <color rgb="FF000000"/>
      <name val="Calibri"/>
      <family val="2"/>
      <scheme val="minor"/>
    </font>
    <font>
      <b/>
      <sz val="12"/>
      <color rgb="FFFF0000"/>
      <name val="Calibri"/>
      <family val="2"/>
      <scheme val="minor"/>
    </font>
    <font>
      <b/>
      <sz val="14"/>
      <color theme="1"/>
      <name val="Arial"/>
      <family val="2"/>
    </font>
    <font>
      <sz val="14"/>
      <color theme="1"/>
      <name val="Arial"/>
      <family val="2"/>
    </font>
    <font>
      <u/>
      <sz val="14"/>
      <color theme="10"/>
      <name val="Arial"/>
      <family val="2"/>
    </font>
    <font>
      <b/>
      <sz val="11"/>
      <color theme="0"/>
      <name val="Arial"/>
      <family val="2"/>
    </font>
    <font>
      <sz val="10"/>
      <color theme="0"/>
      <name val="Arial"/>
      <family val="2"/>
    </font>
    <font>
      <sz val="12"/>
      <color theme="0"/>
      <name val="Arial"/>
      <family val="2"/>
    </font>
    <font>
      <b/>
      <sz val="14"/>
      <color rgb="FF000000"/>
      <name val="Arial"/>
      <family val="2"/>
    </font>
    <font>
      <sz val="11"/>
      <color rgb="FF000000"/>
      <name val="Arial"/>
      <family val="2"/>
    </font>
    <font>
      <b/>
      <sz val="12"/>
      <color rgb="FF000000"/>
      <name val="Arial"/>
      <family val="2"/>
    </font>
    <font>
      <b/>
      <sz val="8"/>
      <color rgb="FF000000"/>
      <name val="Arial"/>
      <family val="2"/>
    </font>
    <font>
      <sz val="8"/>
      <color rgb="FF000000"/>
      <name val="Arial"/>
      <family val="2"/>
    </font>
    <font>
      <b/>
      <sz val="10"/>
      <color rgb="FF000000"/>
      <name val="Arial"/>
      <family val="2"/>
    </font>
    <font>
      <b/>
      <u/>
      <sz val="12"/>
      <color theme="1"/>
      <name val="Arial"/>
      <family val="2"/>
    </font>
    <font>
      <b/>
      <sz val="12"/>
      <color theme="1"/>
      <name val="Arial"/>
      <family val="2"/>
    </font>
    <font>
      <b/>
      <sz val="11"/>
      <color rgb="FF000000"/>
      <name val="Arial"/>
      <family val="2"/>
    </font>
    <font>
      <b/>
      <sz val="11"/>
      <color rgb="FFFF0000"/>
      <name val="Arial"/>
      <family val="2"/>
    </font>
    <font>
      <b/>
      <sz val="16"/>
      <color theme="1"/>
      <name val="Times New Roman"/>
      <family val="1"/>
    </font>
    <font>
      <b/>
      <sz val="16"/>
      <color theme="1"/>
      <name val="Arial"/>
      <family val="2"/>
    </font>
    <font>
      <sz val="16"/>
      <color theme="1"/>
      <name val="Arial"/>
      <family val="2"/>
    </font>
    <font>
      <b/>
      <sz val="16"/>
      <color theme="0"/>
      <name val="Arial Narrow"/>
      <family val="2"/>
    </font>
    <font>
      <u/>
      <sz val="14"/>
      <color theme="1"/>
      <name val="Arial"/>
      <family val="2"/>
    </font>
    <font>
      <b/>
      <i/>
      <sz val="11"/>
      <color theme="1"/>
      <name val="Arial"/>
      <family val="2"/>
    </font>
    <font>
      <b/>
      <sz val="14"/>
      <color theme="0"/>
      <name val="Arial"/>
      <family val="2"/>
    </font>
    <font>
      <i/>
      <sz val="10"/>
      <color theme="1"/>
      <name val="Arial"/>
      <family val="2"/>
    </font>
    <font>
      <b/>
      <sz val="11"/>
      <name val="Calibri"/>
      <family val="2"/>
      <scheme val="minor"/>
    </font>
    <font>
      <b/>
      <sz val="12"/>
      <color theme="0"/>
      <name val="Calibri"/>
      <family val="2"/>
      <scheme val="minor"/>
    </font>
    <font>
      <b/>
      <sz val="13"/>
      <color theme="1"/>
      <name val="Arial Narrow"/>
      <family val="2"/>
    </font>
    <font>
      <sz val="8"/>
      <color rgb="FF000000"/>
      <name val="Tahoma"/>
      <family val="2"/>
    </font>
    <font>
      <vertAlign val="superscript"/>
      <sz val="11"/>
      <color rgb="FF000000"/>
      <name val="Arial Narrow"/>
      <family val="2"/>
    </font>
    <font>
      <b/>
      <vertAlign val="superscript"/>
      <sz val="11"/>
      <color theme="1"/>
      <name val="Arial Narrow"/>
      <family val="2"/>
    </font>
    <font>
      <u/>
      <sz val="12"/>
      <name val="Calibri"/>
      <family val="2"/>
      <scheme val="minor"/>
    </font>
    <font>
      <u/>
      <sz val="12"/>
      <color rgb="FF0070C0"/>
      <name val="Calibri"/>
      <family val="2"/>
      <scheme val="minor"/>
    </font>
    <font>
      <u/>
      <sz val="12"/>
      <color rgb="FF0070C0"/>
      <name val="Calibri"/>
      <family val="2"/>
    </font>
    <font>
      <sz val="12"/>
      <name val="Calibri"/>
      <family val="2"/>
      <scheme val="minor"/>
    </font>
    <font>
      <u/>
      <sz val="12"/>
      <color rgb="FF0070C0"/>
      <name val="Arial"/>
      <family val="2"/>
    </font>
    <font>
      <sz val="12"/>
      <name val="Arial"/>
      <family val="2"/>
    </font>
  </fonts>
  <fills count="1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00B050"/>
        <bgColor indexed="64"/>
      </patternFill>
    </fill>
    <fill>
      <patternFill patternType="solid">
        <fgColor theme="9" tint="0.59999389629810485"/>
        <bgColor indexed="64"/>
      </patternFill>
    </fill>
  </fills>
  <borders count="5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0" fontId="33" fillId="4" borderId="0" applyNumberFormat="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0" fontId="9" fillId="0" borderId="0"/>
    <xf numFmtId="9" fontId="1" fillId="0" borderId="0" applyFont="0" applyFill="0" applyBorder="0" applyAlignment="0" applyProtection="0"/>
  </cellStyleXfs>
  <cellXfs count="463">
    <xf numFmtId="0" fontId="0" fillId="0" borderId="0" xfId="0"/>
    <xf numFmtId="0" fontId="2" fillId="2" borderId="1" xfId="0" applyFont="1" applyFill="1" applyBorder="1" applyProtection="1">
      <protection locked="0"/>
    </xf>
    <xf numFmtId="0" fontId="3" fillId="0" borderId="0" xfId="0" applyFont="1"/>
    <xf numFmtId="49" fontId="2" fillId="0" borderId="0" xfId="0" applyNumberFormat="1" applyFont="1"/>
    <xf numFmtId="0" fontId="2" fillId="0" borderId="0" xfId="0" applyFont="1" applyAlignment="1">
      <alignment horizontal="left"/>
    </xf>
    <xf numFmtId="0" fontId="36" fillId="5" borderId="0" xfId="0" applyFont="1" applyFill="1" applyAlignment="1">
      <alignment vertical="center"/>
    </xf>
    <xf numFmtId="0" fontId="37" fillId="6" borderId="0" xfId="0" applyFont="1" applyFill="1" applyAlignment="1">
      <alignment vertical="center"/>
    </xf>
    <xf numFmtId="0" fontId="13" fillId="0" borderId="0" xfId="0" applyFont="1"/>
    <xf numFmtId="0" fontId="38" fillId="0" borderId="0" xfId="0" applyFont="1"/>
    <xf numFmtId="0" fontId="4" fillId="0" borderId="0" xfId="0" applyFont="1" applyAlignment="1">
      <alignment vertical="center"/>
    </xf>
    <xf numFmtId="0" fontId="12" fillId="5" borderId="0" xfId="0" applyFont="1" applyFill="1" applyAlignment="1">
      <alignment vertical="center"/>
    </xf>
    <xf numFmtId="0" fontId="39" fillId="0" borderId="0" xfId="0" applyFont="1" applyAlignment="1">
      <alignment horizontal="right" vertical="center" readingOrder="1"/>
    </xf>
    <xf numFmtId="49" fontId="2" fillId="2" borderId="1" xfId="0" applyNumberFormat="1" applyFont="1" applyFill="1" applyBorder="1" applyAlignment="1" applyProtection="1">
      <alignment horizontal="left"/>
      <protection locked="0"/>
    </xf>
    <xf numFmtId="0" fontId="40" fillId="0" borderId="0" xfId="0" applyFont="1" applyAlignment="1">
      <alignment horizontal="left" vertical="center" readingOrder="1"/>
    </xf>
    <xf numFmtId="0" fontId="41" fillId="0" borderId="0" xfId="0" applyFont="1"/>
    <xf numFmtId="0" fontId="38" fillId="0" borderId="0" xfId="0" applyFont="1" applyAlignment="1">
      <alignment vertical="center" readingOrder="1"/>
    </xf>
    <xf numFmtId="0" fontId="42" fillId="0" borderId="0" xfId="0" applyFont="1" applyAlignment="1">
      <alignment horizontal="left" vertical="center" readingOrder="1"/>
    </xf>
    <xf numFmtId="0" fontId="43" fillId="0" borderId="0" xfId="0" applyFont="1" applyAlignment="1">
      <alignment horizontal="left" vertical="center" readingOrder="1"/>
    </xf>
    <xf numFmtId="0" fontId="43" fillId="0" borderId="0" xfId="0" applyFont="1" applyAlignment="1">
      <alignment vertical="center" readingOrder="1"/>
    </xf>
    <xf numFmtId="0" fontId="44" fillId="0" borderId="0" xfId="0" applyFont="1" applyAlignment="1">
      <alignment horizontal="left" vertical="center" readingOrder="1"/>
    </xf>
    <xf numFmtId="0" fontId="38" fillId="0" borderId="0" xfId="0" applyFont="1" applyAlignment="1">
      <alignment horizontal="left" vertical="center" readingOrder="1"/>
    </xf>
    <xf numFmtId="0" fontId="45" fillId="0" borderId="0" xfId="0" applyFont="1" applyAlignment="1">
      <alignment horizontal="center"/>
    </xf>
    <xf numFmtId="0" fontId="46" fillId="0" borderId="0" xfId="0" applyFont="1" applyAlignment="1">
      <alignment horizontal="center" vertical="center" wrapText="1"/>
    </xf>
    <xf numFmtId="0" fontId="46" fillId="0" borderId="0" xfId="0" applyFont="1" applyAlignment="1">
      <alignment horizontal="center"/>
    </xf>
    <xf numFmtId="0" fontId="45" fillId="6" borderId="0" xfId="0" applyFont="1" applyFill="1" applyAlignment="1">
      <alignment horizontal="center"/>
    </xf>
    <xf numFmtId="0" fontId="45" fillId="0" borderId="0" xfId="0" applyFont="1" applyAlignment="1" applyProtection="1">
      <alignment horizontal="center" vertical="center"/>
      <protection locked="0"/>
    </xf>
    <xf numFmtId="3" fontId="16" fillId="8" borderId="8"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applyAlignment="1" applyProtection="1">
      <alignment horizontal="center"/>
      <protection locked="0"/>
    </xf>
    <xf numFmtId="3" fontId="16" fillId="8" borderId="11" xfId="0" applyNumberFormat="1" applyFont="1" applyFill="1" applyBorder="1" applyAlignment="1" applyProtection="1">
      <alignment horizontal="center" vertical="center"/>
      <protection locked="0"/>
    </xf>
    <xf numFmtId="3" fontId="16" fillId="8" borderId="12" xfId="0" applyNumberFormat="1" applyFont="1" applyFill="1" applyBorder="1" applyAlignment="1" applyProtection="1">
      <alignment horizontal="center" vertical="center"/>
      <protection locked="0"/>
    </xf>
    <xf numFmtId="1" fontId="16" fillId="8" borderId="13" xfId="0" applyNumberFormat="1" applyFont="1" applyFill="1" applyBorder="1" applyAlignment="1" applyProtection="1">
      <alignment horizontal="center" vertical="center" wrapText="1"/>
      <protection locked="0"/>
    </xf>
    <xf numFmtId="1" fontId="16" fillId="8" borderId="11" xfId="0" applyNumberFormat="1" applyFont="1" applyFill="1" applyBorder="1" applyAlignment="1" applyProtection="1">
      <alignment horizontal="center" vertical="center" wrapText="1"/>
      <protection locked="0"/>
    </xf>
    <xf numFmtId="164" fontId="16" fillId="0" borderId="11" xfId="2" applyNumberFormat="1" applyFont="1" applyFill="1" applyBorder="1" applyAlignment="1" applyProtection="1">
      <alignment horizontal="center" vertical="center" wrapText="1"/>
    </xf>
    <xf numFmtId="168" fontId="16" fillId="0" borderId="12" xfId="0" applyNumberFormat="1" applyFont="1" applyBorder="1" applyAlignment="1">
      <alignment horizontal="center" vertical="center" wrapText="1"/>
    </xf>
    <xf numFmtId="3" fontId="45" fillId="8" borderId="12" xfId="0" applyNumberFormat="1"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center" vertical="center"/>
      <protection locked="0"/>
    </xf>
    <xf numFmtId="164" fontId="17" fillId="0" borderId="0" xfId="2" applyNumberFormat="1" applyFont="1" applyBorder="1" applyAlignment="1" applyProtection="1">
      <alignment horizontal="center"/>
    </xf>
    <xf numFmtId="164" fontId="47" fillId="9" borderId="16" xfId="2" applyNumberFormat="1" applyFont="1" applyFill="1" applyBorder="1" applyAlignment="1" applyProtection="1">
      <alignment horizontal="center" vertical="center" wrapText="1"/>
    </xf>
    <xf numFmtId="167" fontId="47" fillId="9" borderId="16" xfId="2" applyNumberFormat="1" applyFont="1" applyFill="1" applyBorder="1" applyAlignment="1" applyProtection="1">
      <alignment horizontal="center" vertical="center" wrapText="1"/>
    </xf>
    <xf numFmtId="164" fontId="45" fillId="0" borderId="0" xfId="2" applyNumberFormat="1" applyFont="1" applyAlignment="1" applyProtection="1">
      <alignment horizontal="center"/>
    </xf>
    <xf numFmtId="164" fontId="45" fillId="0" borderId="0" xfId="2" applyNumberFormat="1" applyFont="1" applyAlignment="1" applyProtection="1">
      <alignment horizontal="center"/>
      <protection locked="0"/>
    </xf>
    <xf numFmtId="0" fontId="48" fillId="0" borderId="0" xfId="0" applyFont="1" applyAlignment="1">
      <alignment horizontal="center"/>
    </xf>
    <xf numFmtId="14" fontId="19" fillId="3" borderId="0" xfId="0" applyNumberFormat="1" applyFont="1" applyFill="1" applyAlignment="1">
      <alignment horizontal="center" vertical="center"/>
    </xf>
    <xf numFmtId="3" fontId="16" fillId="8" borderId="10" xfId="0" applyNumberFormat="1" applyFont="1" applyFill="1" applyBorder="1" applyAlignment="1" applyProtection="1">
      <alignment horizontal="center" vertical="center" wrapText="1"/>
      <protection locked="0"/>
    </xf>
    <xf numFmtId="3" fontId="16" fillId="8" borderId="13" xfId="0" applyNumberFormat="1" applyFont="1" applyFill="1" applyBorder="1" applyAlignment="1" applyProtection="1">
      <alignment horizontal="center" vertical="center" wrapText="1"/>
      <protection locked="0"/>
    </xf>
    <xf numFmtId="3" fontId="16" fillId="8" borderId="15" xfId="0" applyNumberFormat="1" applyFont="1" applyFill="1" applyBorder="1" applyAlignment="1" applyProtection="1">
      <alignment horizontal="center" vertical="center" wrapText="1"/>
      <protection locked="0"/>
    </xf>
    <xf numFmtId="0" fontId="45" fillId="0" borderId="0" xfId="0" applyFont="1" applyAlignment="1">
      <alignment horizontal="center" wrapText="1"/>
    </xf>
    <xf numFmtId="0" fontId="45" fillId="0" borderId="0" xfId="0" applyFont="1" applyAlignment="1" applyProtection="1">
      <alignment horizontal="center" wrapText="1"/>
      <protection locked="0"/>
    </xf>
    <xf numFmtId="3" fontId="16" fillId="8" borderId="11" xfId="0" applyNumberFormat="1" applyFont="1" applyFill="1" applyBorder="1" applyAlignment="1" applyProtection="1">
      <alignment horizontal="center" vertical="center" wrapText="1"/>
      <protection locked="0"/>
    </xf>
    <xf numFmtId="0" fontId="49" fillId="0" borderId="0" xfId="0" applyFont="1"/>
    <xf numFmtId="0" fontId="50" fillId="0" borderId="0" xfId="0" applyFont="1" applyAlignment="1">
      <alignment horizontal="center"/>
    </xf>
    <xf numFmtId="0" fontId="50" fillId="0" borderId="0" xfId="0" applyFont="1" applyAlignment="1">
      <alignment horizontal="center" vertical="top"/>
    </xf>
    <xf numFmtId="0" fontId="49" fillId="0" borderId="0" xfId="0" applyFont="1" applyAlignment="1">
      <alignment horizontal="left"/>
    </xf>
    <xf numFmtId="0" fontId="51" fillId="0" borderId="0" xfId="0" applyFont="1" applyAlignment="1">
      <alignment horizontal="left"/>
    </xf>
    <xf numFmtId="0" fontId="52" fillId="0" borderId="0" xfId="0" applyFont="1"/>
    <xf numFmtId="0" fontId="52" fillId="0" borderId="0" xfId="0" applyFont="1" applyAlignment="1">
      <alignment horizontal="right"/>
    </xf>
    <xf numFmtId="0" fontId="52" fillId="0" borderId="0" xfId="0" applyFont="1" applyAlignment="1">
      <alignment horizontal="left" vertical="center" indent="8"/>
    </xf>
    <xf numFmtId="0" fontId="53" fillId="0" borderId="0" xfId="6" applyFont="1" applyProtection="1"/>
    <xf numFmtId="0" fontId="52" fillId="0" borderId="0" xfId="0" applyFont="1" applyAlignment="1">
      <alignment horizontal="left" wrapText="1"/>
    </xf>
    <xf numFmtId="0" fontId="54" fillId="0" borderId="0" xfId="0" applyFont="1"/>
    <xf numFmtId="0" fontId="55" fillId="0" borderId="0" xfId="0" applyFont="1" applyAlignment="1">
      <alignment horizontal="center" vertical="center" readingOrder="1"/>
    </xf>
    <xf numFmtId="0" fontId="56" fillId="0" borderId="0" xfId="0" applyFont="1" applyAlignment="1">
      <alignment horizontal="left" vertical="center" readingOrder="1"/>
    </xf>
    <xf numFmtId="0" fontId="57" fillId="0" borderId="0" xfId="0" applyFont="1"/>
    <xf numFmtId="0" fontId="58" fillId="0" borderId="0" xfId="0" applyFont="1"/>
    <xf numFmtId="0" fontId="57" fillId="0" borderId="18" xfId="0" applyFont="1" applyBorder="1" applyAlignment="1">
      <alignment horizontal="center"/>
    </xf>
    <xf numFmtId="0" fontId="57" fillId="0" borderId="19" xfId="0" applyFont="1" applyBorder="1" applyAlignment="1">
      <alignment horizontal="center"/>
    </xf>
    <xf numFmtId="0" fontId="58" fillId="0" borderId="18" xfId="0" applyFont="1" applyBorder="1" applyAlignment="1">
      <alignment vertical="center"/>
    </xf>
    <xf numFmtId="0" fontId="58" fillId="0" borderId="19" xfId="0" applyFont="1" applyBorder="1"/>
    <xf numFmtId="0" fontId="59" fillId="0" borderId="0" xfId="6" applyFont="1" applyBorder="1" applyProtection="1"/>
    <xf numFmtId="0" fontId="59" fillId="0" borderId="18" xfId="6" applyFont="1" applyBorder="1" applyAlignment="1" applyProtection="1">
      <alignment horizontal="center"/>
    </xf>
    <xf numFmtId="0" fontId="59" fillId="0" borderId="19" xfId="6" applyFont="1" applyBorder="1" applyAlignment="1" applyProtection="1">
      <alignment horizontal="center"/>
    </xf>
    <xf numFmtId="0" fontId="58" fillId="0" borderId="20" xfId="0" applyFont="1" applyBorder="1" applyAlignment="1">
      <alignment vertical="center"/>
    </xf>
    <xf numFmtId="0" fontId="58" fillId="0" borderId="21" xfId="0" applyFont="1" applyBorder="1"/>
    <xf numFmtId="164" fontId="58" fillId="0" borderId="0" xfId="2" applyNumberFormat="1" applyFont="1" applyBorder="1" applyProtection="1"/>
    <xf numFmtId="43" fontId="58" fillId="0" borderId="0" xfId="2" applyFont="1" applyBorder="1" applyProtection="1"/>
    <xf numFmtId="0" fontId="58" fillId="0" borderId="18" xfId="0" applyFont="1" applyBorder="1" applyAlignment="1">
      <alignment horizontal="center"/>
    </xf>
    <xf numFmtId="164" fontId="58" fillId="0" borderId="0" xfId="2" applyNumberFormat="1" applyFont="1" applyBorder="1" applyAlignment="1" applyProtection="1"/>
    <xf numFmtId="164" fontId="15" fillId="0" borderId="0" xfId="2" applyNumberFormat="1" applyFont="1" applyBorder="1" applyAlignment="1" applyProtection="1"/>
    <xf numFmtId="0" fontId="58" fillId="0" borderId="0" xfId="0" applyFont="1" applyAlignment="1">
      <alignment horizontal="center"/>
    </xf>
    <xf numFmtId="0" fontId="58" fillId="0" borderId="0" xfId="0" applyFont="1" applyAlignment="1">
      <alignment vertical="center"/>
    </xf>
    <xf numFmtId="0" fontId="49" fillId="0" borderId="0" xfId="0" applyFont="1" applyAlignment="1">
      <alignment horizontal="center"/>
    </xf>
    <xf numFmtId="0" fontId="24" fillId="0" borderId="0" xfId="0" applyFont="1"/>
    <xf numFmtId="0" fontId="49" fillId="0" borderId="0" xfId="0" applyFont="1" applyProtection="1">
      <protection locked="0"/>
    </xf>
    <xf numFmtId="0" fontId="49" fillId="0" borderId="0" xfId="0" applyFont="1" applyAlignment="1">
      <alignment horizontal="right" vertical="center"/>
    </xf>
    <xf numFmtId="164" fontId="21" fillId="0" borderId="0" xfId="2" applyNumberFormat="1" applyFont="1" applyBorder="1" applyAlignment="1" applyProtection="1"/>
    <xf numFmtId="0" fontId="49" fillId="0" borderId="0" xfId="0" applyFont="1" applyAlignment="1">
      <alignment horizontal="right"/>
    </xf>
    <xf numFmtId="167" fontId="21" fillId="0" borderId="0" xfId="2" applyNumberFormat="1" applyFont="1" applyBorder="1" applyAlignment="1" applyProtection="1"/>
    <xf numFmtId="43" fontId="21" fillId="0" borderId="0" xfId="2" applyFont="1" applyBorder="1" applyAlignment="1" applyProtection="1"/>
    <xf numFmtId="0" fontId="49" fillId="0" borderId="24" xfId="0" applyFont="1" applyBorder="1"/>
    <xf numFmtId="0" fontId="49" fillId="0" borderId="25" xfId="0" applyFont="1" applyBorder="1"/>
    <xf numFmtId="0" fontId="49" fillId="0" borderId="18" xfId="0" applyFont="1" applyBorder="1" applyAlignment="1">
      <alignment horizontal="center"/>
    </xf>
    <xf numFmtId="0" fontId="49" fillId="0" borderId="1" xfId="0" applyFont="1" applyBorder="1"/>
    <xf numFmtId="167" fontId="49" fillId="0" borderId="1" xfId="0" applyNumberFormat="1" applyFont="1" applyBorder="1"/>
    <xf numFmtId="0" fontId="49" fillId="0" borderId="22" xfId="0" applyFont="1" applyBorder="1"/>
    <xf numFmtId="43" fontId="49" fillId="0" borderId="0" xfId="0" applyNumberFormat="1" applyFont="1"/>
    <xf numFmtId="0" fontId="25" fillId="0" borderId="0" xfId="0" applyFont="1" applyAlignment="1">
      <alignment horizontal="center"/>
    </xf>
    <xf numFmtId="0" fontId="20" fillId="0" borderId="0" xfId="0" applyFont="1"/>
    <xf numFmtId="0" fontId="26" fillId="0" borderId="0" xfId="0" applyFont="1" applyAlignment="1">
      <alignment horizontal="center"/>
    </xf>
    <xf numFmtId="0" fontId="20" fillId="0" borderId="0" xfId="0" applyFont="1" applyAlignment="1">
      <alignment horizontal="left"/>
    </xf>
    <xf numFmtId="5" fontId="20" fillId="0" borderId="0" xfId="5" applyNumberFormat="1" applyFont="1" applyBorder="1" applyAlignment="1" applyProtection="1">
      <alignment horizontal="center"/>
    </xf>
    <xf numFmtId="39" fontId="20" fillId="0" borderId="0" xfId="3" applyNumberFormat="1" applyFont="1" applyBorder="1" applyAlignment="1" applyProtection="1">
      <alignment horizontal="center"/>
    </xf>
    <xf numFmtId="0" fontId="61" fillId="5" borderId="0" xfId="0" applyFont="1" applyFill="1" applyAlignment="1">
      <alignment horizontal="center" vertical="center"/>
    </xf>
    <xf numFmtId="37" fontId="22" fillId="5" borderId="0" xfId="3" applyNumberFormat="1" applyFont="1" applyFill="1" applyBorder="1" applyAlignment="1" applyProtection="1">
      <alignment horizontal="center"/>
    </xf>
    <xf numFmtId="37" fontId="20" fillId="5" borderId="0" xfId="3" applyNumberFormat="1" applyFont="1" applyFill="1" applyBorder="1" applyAlignment="1" applyProtection="1">
      <alignment horizontal="center"/>
    </xf>
    <xf numFmtId="3" fontId="20" fillId="5" borderId="0" xfId="3" applyNumberFormat="1" applyFont="1" applyFill="1" applyBorder="1" applyAlignment="1" applyProtection="1">
      <alignment horizontal="center"/>
    </xf>
    <xf numFmtId="0" fontId="49" fillId="5" borderId="0" xfId="0" applyFont="1" applyFill="1"/>
    <xf numFmtId="0" fontId="62" fillId="6" borderId="0" xfId="0" applyFont="1" applyFill="1" applyAlignment="1">
      <alignment horizontal="center" vertical="center"/>
    </xf>
    <xf numFmtId="37" fontId="20" fillId="6" borderId="0" xfId="3" applyNumberFormat="1" applyFont="1" applyFill="1" applyBorder="1" applyAlignment="1" applyProtection="1">
      <alignment horizontal="center"/>
    </xf>
    <xf numFmtId="3" fontId="20" fillId="6" borderId="0" xfId="3" applyNumberFormat="1" applyFont="1" applyFill="1" applyBorder="1" applyAlignment="1" applyProtection="1">
      <alignment horizontal="center"/>
    </xf>
    <xf numFmtId="0" fontId="49" fillId="6" borderId="0" xfId="0" applyFont="1" applyFill="1"/>
    <xf numFmtId="0" fontId="49" fillId="0" borderId="0" xfId="0" applyFont="1" applyAlignment="1">
      <alignment vertical="center"/>
    </xf>
    <xf numFmtId="0" fontId="51" fillId="0" borderId="0" xfId="0" quotePrefix="1" applyFont="1" applyAlignment="1">
      <alignment horizontal="right" vertical="center"/>
    </xf>
    <xf numFmtId="5" fontId="51" fillId="0" borderId="0" xfId="0" applyNumberFormat="1" applyFont="1" applyAlignment="1">
      <alignment vertical="center"/>
    </xf>
    <xf numFmtId="0" fontId="27" fillId="0" borderId="0" xfId="0" quotePrefix="1" applyFont="1" applyAlignment="1">
      <alignment horizontal="right" vertical="center"/>
    </xf>
    <xf numFmtId="5" fontId="49" fillId="0" borderId="0" xfId="0" applyNumberFormat="1" applyFont="1"/>
    <xf numFmtId="0" fontId="52" fillId="6" borderId="0" xfId="0" applyFont="1" applyFill="1" applyAlignment="1">
      <alignment horizontal="center" vertical="center"/>
    </xf>
    <xf numFmtId="0" fontId="51" fillId="0" borderId="0" xfId="0" applyFont="1" applyAlignment="1">
      <alignment horizontal="center" vertical="center"/>
    </xf>
    <xf numFmtId="5" fontId="49" fillId="0" borderId="0" xfId="4" applyNumberFormat="1" applyFont="1" applyBorder="1" applyAlignment="1" applyProtection="1">
      <alignment horizontal="center" vertical="center"/>
    </xf>
    <xf numFmtId="0" fontId="49" fillId="0" borderId="0" xfId="0" applyFont="1" applyAlignment="1">
      <alignment horizontal="center" wrapText="1"/>
    </xf>
    <xf numFmtId="0" fontId="63" fillId="0" borderId="0" xfId="0" applyFont="1" applyAlignment="1">
      <alignment horizontal="center" vertical="center"/>
    </xf>
    <xf numFmtId="0" fontId="64" fillId="0" borderId="0" xfId="0" applyFont="1" applyAlignment="1">
      <alignment horizontal="right" vertical="center"/>
    </xf>
    <xf numFmtId="170" fontId="64" fillId="0" borderId="0" xfId="0" applyNumberFormat="1" applyFont="1" applyAlignment="1">
      <alignment horizontal="right" vertical="center"/>
    </xf>
    <xf numFmtId="0" fontId="63" fillId="0" borderId="0" xfId="0" applyFont="1" applyAlignment="1">
      <alignment horizontal="center" vertical="center" wrapText="1"/>
    </xf>
    <xf numFmtId="0" fontId="64" fillId="0" borderId="0" xfId="0" applyFont="1" applyAlignment="1">
      <alignment horizontal="right" vertical="center" wrapText="1"/>
    </xf>
    <xf numFmtId="0" fontId="64" fillId="0" borderId="0" xfId="0" applyFont="1" applyAlignment="1">
      <alignment horizontal="center" vertical="center"/>
    </xf>
    <xf numFmtId="0" fontId="65" fillId="0" borderId="0" xfId="0" applyFont="1" applyAlignment="1">
      <alignment horizontal="center" vertical="center"/>
    </xf>
    <xf numFmtId="0" fontId="66" fillId="0" borderId="0" xfId="0" applyFont="1" applyAlignment="1">
      <alignment horizontal="center" vertical="center"/>
    </xf>
    <xf numFmtId="0" fontId="54" fillId="0" borderId="0" xfId="0" applyFont="1" applyProtection="1">
      <protection locked="0"/>
    </xf>
    <xf numFmtId="0" fontId="65" fillId="0" borderId="0" xfId="0" applyFont="1" applyAlignment="1">
      <alignment wrapText="1"/>
    </xf>
    <xf numFmtId="0" fontId="67" fillId="0" borderId="0" xfId="0" applyFont="1"/>
    <xf numFmtId="0" fontId="54" fillId="0" borderId="0" xfId="0" applyFont="1" applyAlignment="1">
      <alignment horizontal="left" vertical="center" indent="2"/>
    </xf>
    <xf numFmtId="0" fontId="67" fillId="0" borderId="0" xfId="0" applyFont="1" applyAlignment="1">
      <alignment horizontal="left" vertical="center" indent="2"/>
    </xf>
    <xf numFmtId="0" fontId="65" fillId="0" borderId="0" xfId="0" applyFont="1"/>
    <xf numFmtId="0" fontId="54" fillId="0" borderId="0" xfId="0" applyFont="1" applyAlignment="1">
      <alignment wrapText="1"/>
    </xf>
    <xf numFmtId="0" fontId="9" fillId="0" borderId="0" xfId="0" applyFont="1"/>
    <xf numFmtId="0" fontId="68" fillId="0" borderId="0" xfId="0" applyFont="1" applyAlignment="1">
      <alignment horizontal="right" vertical="center" readingOrder="1"/>
    </xf>
    <xf numFmtId="0" fontId="2" fillId="0" borderId="0" xfId="0" applyFont="1" applyAlignment="1">
      <alignment horizontal="right" vertical="center"/>
    </xf>
    <xf numFmtId="0" fontId="48" fillId="0" borderId="0" xfId="0" applyFont="1"/>
    <xf numFmtId="0" fontId="19" fillId="3" borderId="0" xfId="0" applyFont="1" applyFill="1" applyAlignment="1">
      <alignment vertical="center"/>
    </xf>
    <xf numFmtId="0" fontId="52" fillId="0" borderId="0" xfId="0" applyFont="1" applyAlignment="1">
      <alignment horizontal="center"/>
    </xf>
    <xf numFmtId="0" fontId="64" fillId="0" borderId="0" xfId="0" applyFont="1" applyAlignment="1">
      <alignment vertical="center" wrapText="1"/>
    </xf>
    <xf numFmtId="0" fontId="49" fillId="0" borderId="0" xfId="0" applyFont="1" applyAlignment="1">
      <alignment vertical="center" wrapText="1"/>
    </xf>
    <xf numFmtId="0" fontId="63" fillId="0" borderId="0" xfId="0" applyFont="1" applyAlignment="1">
      <alignment vertical="center"/>
    </xf>
    <xf numFmtId="0" fontId="64" fillId="0" borderId="0" xfId="0" applyFont="1" applyAlignment="1">
      <alignment vertical="center"/>
    </xf>
    <xf numFmtId="0" fontId="49" fillId="0" borderId="0" xfId="0" applyFont="1" applyAlignment="1" applyProtection="1">
      <alignment vertical="center"/>
      <protection locked="0"/>
    </xf>
    <xf numFmtId="0" fontId="65" fillId="0" borderId="0" xfId="0" applyFont="1" applyAlignment="1">
      <alignment horizontal="center"/>
    </xf>
    <xf numFmtId="0" fontId="52" fillId="0" borderId="0" xfId="0" applyFont="1" applyAlignment="1">
      <alignment horizontal="left" vertical="center" wrapText="1"/>
    </xf>
    <xf numFmtId="0" fontId="52" fillId="0" borderId="0" xfId="0" applyFont="1" applyAlignment="1">
      <alignment horizontal="left" vertical="center"/>
    </xf>
    <xf numFmtId="0" fontId="54" fillId="0" borderId="0" xfId="0" applyFont="1" applyAlignment="1">
      <alignment vertical="center"/>
    </xf>
    <xf numFmtId="0" fontId="69" fillId="0" borderId="0" xfId="0" applyFont="1"/>
    <xf numFmtId="0" fontId="52" fillId="0" borderId="0" xfId="0" applyFont="1" applyAlignment="1">
      <alignment wrapText="1"/>
    </xf>
    <xf numFmtId="170" fontId="54" fillId="0" borderId="0" xfId="0" applyNumberFormat="1" applyFont="1" applyAlignment="1">
      <alignment horizontal="right" vertical="center"/>
    </xf>
    <xf numFmtId="0" fontId="70" fillId="0" borderId="0" xfId="0" applyFont="1"/>
    <xf numFmtId="0" fontId="65" fillId="0" borderId="0" xfId="0" applyFont="1" applyAlignment="1">
      <alignment vertical="center"/>
    </xf>
    <xf numFmtId="0" fontId="70" fillId="0" borderId="0" xfId="0" applyFont="1" applyAlignment="1">
      <alignment horizontal="center" vertical="center"/>
    </xf>
    <xf numFmtId="0" fontId="52" fillId="0" borderId="0" xfId="0" applyFont="1" applyAlignment="1">
      <alignment vertical="center"/>
    </xf>
    <xf numFmtId="0" fontId="52" fillId="0" borderId="0" xfId="0" applyFont="1" applyAlignment="1">
      <alignment vertical="center" wrapText="1"/>
    </xf>
    <xf numFmtId="0" fontId="52" fillId="0" borderId="0" xfId="0" applyFont="1" applyAlignment="1">
      <alignment horizontal="right" vertical="center"/>
    </xf>
    <xf numFmtId="0" fontId="71" fillId="0" borderId="0" xfId="0" applyFont="1" applyAlignment="1">
      <alignment horizontal="center" vertical="center" wrapText="1"/>
    </xf>
    <xf numFmtId="0" fontId="71" fillId="0" borderId="0" xfId="0" applyFont="1" applyAlignment="1">
      <alignment horizontal="center" vertical="center"/>
    </xf>
    <xf numFmtId="0" fontId="72" fillId="0" borderId="0" xfId="0" applyFont="1" applyAlignment="1">
      <alignment horizontal="center" vertical="center"/>
    </xf>
    <xf numFmtId="0" fontId="64" fillId="0" borderId="0" xfId="0" applyFont="1" applyAlignment="1" applyProtection="1">
      <alignment vertical="center"/>
      <protection locked="0"/>
    </xf>
    <xf numFmtId="0" fontId="20" fillId="0" borderId="0" xfId="0" applyFont="1" applyAlignment="1">
      <alignment horizontal="left" wrapText="1" indent="2"/>
    </xf>
    <xf numFmtId="0" fontId="20" fillId="0" borderId="0" xfId="0" applyFont="1" applyProtection="1">
      <protection locked="0"/>
    </xf>
    <xf numFmtId="0" fontId="20" fillId="0" borderId="0" xfId="0" applyFont="1" applyAlignment="1">
      <alignment horizontal="left" vertical="top" wrapText="1" indent="2"/>
    </xf>
    <xf numFmtId="0" fontId="73" fillId="0" borderId="0" xfId="0" applyFont="1"/>
    <xf numFmtId="0" fontId="73" fillId="0" borderId="6" xfId="0" applyFont="1" applyBorder="1"/>
    <xf numFmtId="168" fontId="49" fillId="0" borderId="0" xfId="0" applyNumberFormat="1" applyFont="1"/>
    <xf numFmtId="168" fontId="38" fillId="0" borderId="0" xfId="0" applyNumberFormat="1" applyFont="1"/>
    <xf numFmtId="0" fontId="24" fillId="8" borderId="23" xfId="0" applyFont="1" applyFill="1" applyBorder="1" applyAlignment="1" applyProtection="1">
      <alignment horizontal="center" vertical="center"/>
      <protection locked="0"/>
    </xf>
    <xf numFmtId="0" fontId="51" fillId="0" borderId="0" xfId="0" applyFont="1" applyAlignment="1">
      <alignment horizontal="right"/>
    </xf>
    <xf numFmtId="164" fontId="60" fillId="9" borderId="16" xfId="2" applyNumberFormat="1" applyFont="1" applyFill="1" applyBorder="1" applyAlignment="1" applyProtection="1">
      <alignment horizontal="center" vertical="center" wrapText="1"/>
    </xf>
    <xf numFmtId="167" fontId="60" fillId="9" borderId="16" xfId="2" applyNumberFormat="1" applyFont="1" applyFill="1" applyBorder="1" applyAlignment="1" applyProtection="1">
      <alignment horizontal="center" vertical="center" wrapText="1"/>
    </xf>
    <xf numFmtId="0" fontId="49" fillId="0" borderId="25" xfId="0" applyFont="1" applyBorder="1" applyAlignment="1">
      <alignment horizontal="center"/>
    </xf>
    <xf numFmtId="0" fontId="49" fillId="0" borderId="19" xfId="0" applyFont="1" applyBorder="1" applyAlignment="1">
      <alignment horizontal="center"/>
    </xf>
    <xf numFmtId="0" fontId="49" fillId="0" borderId="19" xfId="0" applyFont="1" applyBorder="1"/>
    <xf numFmtId="0" fontId="49" fillId="0" borderId="21" xfId="0" applyFont="1" applyBorder="1" applyAlignment="1">
      <alignment horizontal="center"/>
    </xf>
    <xf numFmtId="49" fontId="16" fillId="7" borderId="0" xfId="0" applyNumberFormat="1" applyFont="1" applyFill="1" applyAlignment="1">
      <alignment horizontal="center" vertical="center" wrapText="1"/>
    </xf>
    <xf numFmtId="0" fontId="46" fillId="0" borderId="27" xfId="0" applyFont="1" applyBorder="1" applyAlignment="1">
      <alignment horizontal="center" vertical="center" textRotation="90" wrapText="1"/>
    </xf>
    <xf numFmtId="0" fontId="46" fillId="0" borderId="28" xfId="0" applyFont="1" applyBorder="1" applyAlignment="1">
      <alignment horizontal="center" vertical="center" textRotation="90" wrapText="1"/>
    </xf>
    <xf numFmtId="0" fontId="46" fillId="0" borderId="17" xfId="0" applyFont="1" applyBorder="1" applyAlignment="1">
      <alignment horizontal="center" vertical="center" textRotation="90" wrapText="1"/>
    </xf>
    <xf numFmtId="0" fontId="16" fillId="8" borderId="8" xfId="0" applyFont="1" applyFill="1" applyBorder="1" applyAlignment="1" applyProtection="1">
      <alignment horizontal="center" vertical="center"/>
      <protection locked="0"/>
    </xf>
    <xf numFmtId="0" fontId="16" fillId="8" borderId="11"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49" fillId="0" borderId="20" xfId="0" applyFont="1" applyBorder="1"/>
    <xf numFmtId="0" fontId="49" fillId="0" borderId="1" xfId="0" applyFont="1" applyBorder="1" applyAlignment="1">
      <alignment horizontal="center"/>
    </xf>
    <xf numFmtId="0" fontId="49" fillId="0" borderId="20" xfId="0" applyFont="1" applyBorder="1" applyAlignment="1">
      <alignment horizontal="center"/>
    </xf>
    <xf numFmtId="0" fontId="49" fillId="0" borderId="18" xfId="0" applyFont="1" applyBorder="1"/>
    <xf numFmtId="164" fontId="82" fillId="9" borderId="0" xfId="2" applyNumberFormat="1" applyFont="1" applyFill="1" applyBorder="1" applyAlignment="1" applyProtection="1">
      <alignment horizontal="center" vertical="center" wrapText="1"/>
    </xf>
    <xf numFmtId="0" fontId="24" fillId="7" borderId="0" xfId="0" applyFont="1" applyFill="1" applyAlignment="1">
      <alignment horizontal="center" vertical="center"/>
    </xf>
    <xf numFmtId="1" fontId="24" fillId="7" borderId="0" xfId="0" applyNumberFormat="1" applyFont="1" applyFill="1" applyAlignment="1">
      <alignment horizontal="center" vertical="center"/>
    </xf>
    <xf numFmtId="166" fontId="24" fillId="7" borderId="0" xfId="0" applyNumberFormat="1" applyFont="1" applyFill="1" applyAlignment="1">
      <alignment horizontal="center" vertical="center"/>
    </xf>
    <xf numFmtId="164" fontId="24" fillId="7" borderId="18" xfId="2" applyNumberFormat="1" applyFont="1" applyFill="1" applyBorder="1" applyAlignment="1" applyProtection="1">
      <alignment horizontal="center" vertical="center" wrapText="1"/>
    </xf>
    <xf numFmtId="49" fontId="24" fillId="7" borderId="31" xfId="0" applyNumberFormat="1" applyFont="1" applyFill="1" applyBorder="1" applyAlignment="1">
      <alignment horizontal="center" vertical="center" wrapText="1"/>
    </xf>
    <xf numFmtId="1" fontId="24" fillId="7" borderId="29" xfId="0" applyNumberFormat="1" applyFont="1" applyFill="1" applyBorder="1" applyAlignment="1">
      <alignment horizontal="center" vertical="center"/>
    </xf>
    <xf numFmtId="166" fontId="24" fillId="6" borderId="21" xfId="0" quotePrefix="1" applyNumberFormat="1" applyFont="1" applyFill="1" applyBorder="1" applyAlignment="1">
      <alignment horizontal="center" vertical="center"/>
    </xf>
    <xf numFmtId="168" fontId="24" fillId="6" borderId="21" xfId="0" quotePrefix="1" applyNumberFormat="1" applyFont="1" applyFill="1" applyBorder="1" applyAlignment="1">
      <alignment horizontal="center" vertical="center"/>
    </xf>
    <xf numFmtId="1" fontId="49" fillId="0" borderId="0" xfId="0" applyNumberFormat="1" applyFont="1"/>
    <xf numFmtId="1" fontId="24" fillId="7" borderId="18" xfId="0" applyNumberFormat="1" applyFont="1" applyFill="1" applyBorder="1" applyAlignment="1">
      <alignment horizontal="center" vertical="center"/>
    </xf>
    <xf numFmtId="168" fontId="24" fillId="7" borderId="29" xfId="0" applyNumberFormat="1" applyFont="1" applyFill="1" applyBorder="1" applyAlignment="1">
      <alignment horizontal="center" vertical="center"/>
    </xf>
    <xf numFmtId="0" fontId="49" fillId="0" borderId="0" xfId="0" quotePrefix="1" applyFont="1" applyAlignment="1">
      <alignment horizontal="center"/>
    </xf>
    <xf numFmtId="164" fontId="49" fillId="0" borderId="0" xfId="2" applyNumberFormat="1" applyFont="1" applyProtection="1"/>
    <xf numFmtId="3" fontId="16" fillId="8" borderId="30" xfId="0" applyNumberFormat="1" applyFont="1" applyFill="1" applyBorder="1" applyAlignment="1" applyProtection="1">
      <alignment horizontal="center" vertical="center" wrapText="1"/>
      <protection locked="0"/>
    </xf>
    <xf numFmtId="0" fontId="46" fillId="0" borderId="17"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1" xfId="0" applyFont="1" applyBorder="1" applyAlignment="1">
      <alignment horizontal="center" vertical="center" wrapText="1"/>
    </xf>
    <xf numFmtId="49" fontId="16" fillId="7" borderId="27" xfId="0" applyNumberFormat="1" applyFont="1" applyFill="1" applyBorder="1" applyAlignment="1">
      <alignment horizontal="center" vertical="center" wrapText="1"/>
    </xf>
    <xf numFmtId="49" fontId="16" fillId="7" borderId="17" xfId="0" applyNumberFormat="1" applyFont="1" applyFill="1" applyBorder="1" applyAlignment="1">
      <alignment horizontal="center" vertical="center" wrapText="1"/>
    </xf>
    <xf numFmtId="164" fontId="16" fillId="7" borderId="17" xfId="2" applyNumberFormat="1" applyFont="1" applyFill="1" applyBorder="1" applyAlignment="1" applyProtection="1">
      <alignment horizontal="center" vertical="center"/>
    </xf>
    <xf numFmtId="49" fontId="16" fillId="7" borderId="17" xfId="0" applyNumberFormat="1" applyFont="1" applyFill="1" applyBorder="1" applyAlignment="1">
      <alignment horizontal="center" vertical="center"/>
    </xf>
    <xf numFmtId="0" fontId="46" fillId="0" borderId="26" xfId="0" applyFont="1" applyBorder="1" applyAlignment="1">
      <alignment horizontal="center"/>
    </xf>
    <xf numFmtId="0" fontId="46" fillId="0" borderId="24" xfId="0" applyFont="1" applyBorder="1" applyAlignment="1">
      <alignment horizontal="center"/>
    </xf>
    <xf numFmtId="0" fontId="46" fillId="0" borderId="25" xfId="0" applyFont="1" applyBorder="1" applyAlignment="1">
      <alignment horizontal="center"/>
    </xf>
    <xf numFmtId="0" fontId="46" fillId="0" borderId="21" xfId="0" applyFont="1" applyBorder="1" applyAlignment="1">
      <alignment horizontal="center" vertical="center" wrapText="1"/>
    </xf>
    <xf numFmtId="164" fontId="24" fillId="7" borderId="0" xfId="2" applyNumberFormat="1" applyFont="1" applyFill="1" applyBorder="1" applyAlignment="1" applyProtection="1">
      <alignment horizontal="center" vertical="center" wrapText="1"/>
    </xf>
    <xf numFmtId="164" fontId="24" fillId="7" borderId="34" xfId="2" applyNumberFormat="1" applyFont="1" applyFill="1" applyBorder="1" applyAlignment="1" applyProtection="1">
      <alignment horizontal="center" vertical="center"/>
    </xf>
    <xf numFmtId="164" fontId="24" fillId="7" borderId="34" xfId="2" applyNumberFormat="1" applyFont="1" applyFill="1" applyBorder="1" applyAlignment="1" applyProtection="1">
      <alignment horizontal="center" vertical="center" wrapText="1"/>
    </xf>
    <xf numFmtId="164" fontId="24" fillId="7" borderId="19" xfId="2" applyNumberFormat="1" applyFont="1" applyFill="1" applyBorder="1" applyAlignment="1" applyProtection="1">
      <alignment horizontal="center" vertical="center"/>
    </xf>
    <xf numFmtId="0" fontId="46" fillId="0" borderId="18" xfId="0" applyFont="1" applyBorder="1" applyAlignment="1">
      <alignment horizontal="center" vertical="center" wrapText="1"/>
    </xf>
    <xf numFmtId="1" fontId="24" fillId="7" borderId="26" xfId="0" applyNumberFormat="1" applyFont="1" applyFill="1" applyBorder="1" applyAlignment="1">
      <alignment horizontal="center" vertical="center"/>
    </xf>
    <xf numFmtId="1" fontId="24" fillId="7" borderId="24" xfId="0" applyNumberFormat="1" applyFont="1" applyFill="1" applyBorder="1" applyAlignment="1">
      <alignment horizontal="center" vertical="center"/>
    </xf>
    <xf numFmtId="164" fontId="24" fillId="7" borderId="25" xfId="2" applyNumberFormat="1" applyFont="1" applyFill="1" applyBorder="1" applyAlignment="1" applyProtection="1">
      <alignment horizontal="center" vertical="center"/>
    </xf>
    <xf numFmtId="3" fontId="24" fillId="8" borderId="11" xfId="0" applyNumberFormat="1" applyFont="1" applyFill="1" applyBorder="1" applyAlignment="1" applyProtection="1">
      <alignment horizontal="center" vertical="center"/>
      <protection locked="0"/>
    </xf>
    <xf numFmtId="1" fontId="24" fillId="8" borderId="11" xfId="0" applyNumberFormat="1" applyFont="1" applyFill="1" applyBorder="1" applyAlignment="1" applyProtection="1">
      <alignment horizontal="center" vertical="center" wrapText="1"/>
      <protection locked="0"/>
    </xf>
    <xf numFmtId="3" fontId="16" fillId="8" borderId="23" xfId="0" applyNumberFormat="1" applyFont="1" applyFill="1" applyBorder="1" applyAlignment="1" applyProtection="1">
      <alignment horizontal="center" vertical="center" wrapText="1"/>
      <protection locked="0"/>
    </xf>
    <xf numFmtId="3" fontId="24" fillId="8" borderId="23" xfId="0" applyNumberFormat="1" applyFont="1" applyFill="1" applyBorder="1" applyAlignment="1" applyProtection="1">
      <alignment horizontal="center" vertical="center"/>
      <protection locked="0"/>
    </xf>
    <xf numFmtId="1" fontId="24" fillId="8" borderId="23" xfId="0" applyNumberFormat="1" applyFont="1" applyFill="1" applyBorder="1" applyAlignment="1" applyProtection="1">
      <alignment horizontal="center" vertical="center" wrapText="1"/>
      <protection locked="0"/>
    </xf>
    <xf numFmtId="3" fontId="16" fillId="8" borderId="33" xfId="0" applyNumberFormat="1" applyFont="1" applyFill="1" applyBorder="1" applyAlignment="1" applyProtection="1">
      <alignment horizontal="center" vertical="center" wrapText="1"/>
      <protection locked="0"/>
    </xf>
    <xf numFmtId="0" fontId="24" fillId="8" borderId="34" xfId="0" applyFont="1" applyFill="1" applyBorder="1" applyAlignment="1" applyProtection="1">
      <alignment horizontal="center" vertical="center"/>
      <protection locked="0"/>
    </xf>
    <xf numFmtId="3" fontId="24" fillId="8" borderId="33" xfId="0" applyNumberFormat="1" applyFont="1" applyFill="1" applyBorder="1" applyAlignment="1" applyProtection="1">
      <alignment horizontal="center" vertical="center"/>
      <protection locked="0"/>
    </xf>
    <xf numFmtId="1" fontId="24" fillId="8" borderId="33" xfId="0" applyNumberFormat="1" applyFont="1" applyFill="1" applyBorder="1" applyAlignment="1" applyProtection="1">
      <alignment horizontal="center" vertical="center" wrapText="1"/>
      <protection locked="0"/>
    </xf>
    <xf numFmtId="164" fontId="24" fillId="6" borderId="21" xfId="2" quotePrefix="1" applyNumberFormat="1" applyFont="1" applyFill="1" applyBorder="1" applyAlignment="1" applyProtection="1">
      <alignment horizontal="center" vertical="center"/>
    </xf>
    <xf numFmtId="49" fontId="16" fillId="7" borderId="29"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0" fontId="16" fillId="8" borderId="12" xfId="0" applyFont="1" applyFill="1" applyBorder="1" applyAlignment="1" applyProtection="1">
      <alignment horizontal="center" vertical="center"/>
      <protection locked="0"/>
    </xf>
    <xf numFmtId="0" fontId="16" fillId="8" borderId="43" xfId="0" applyFont="1" applyFill="1" applyBorder="1" applyAlignment="1" applyProtection="1">
      <alignment horizontal="center" vertical="center"/>
      <protection locked="0"/>
    </xf>
    <xf numFmtId="0" fontId="46" fillId="0" borderId="27" xfId="0" applyFont="1" applyBorder="1" applyAlignment="1">
      <alignment horizontal="center" vertical="center" wrapText="1"/>
    </xf>
    <xf numFmtId="1" fontId="16" fillId="7" borderId="0" xfId="0" applyNumberFormat="1" applyFont="1" applyFill="1" applyAlignment="1">
      <alignment horizontal="center" vertical="center"/>
    </xf>
    <xf numFmtId="1" fontId="16" fillId="7" borderId="17" xfId="0" applyNumberFormat="1" applyFont="1" applyFill="1" applyBorder="1" applyAlignment="1">
      <alignment horizontal="center" vertical="center"/>
    </xf>
    <xf numFmtId="0" fontId="16" fillId="7" borderId="27"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xf numFmtId="49" fontId="16" fillId="7" borderId="46" xfId="0" applyNumberFormat="1" applyFont="1" applyFill="1" applyBorder="1" applyAlignment="1">
      <alignment horizontal="center" vertical="center" wrapText="1"/>
    </xf>
    <xf numFmtId="1" fontId="16" fillId="7" borderId="46" xfId="0" applyNumberFormat="1" applyFont="1" applyFill="1" applyBorder="1" applyAlignment="1">
      <alignment horizontal="right" vertical="center"/>
    </xf>
    <xf numFmtId="168" fontId="16" fillId="7" borderId="47" xfId="0" applyNumberFormat="1" applyFont="1" applyFill="1" applyBorder="1" applyAlignment="1">
      <alignment horizontal="center" vertical="center"/>
    </xf>
    <xf numFmtId="1" fontId="16" fillId="7" borderId="28" xfId="0" applyNumberFormat="1" applyFont="1" applyFill="1" applyBorder="1" applyAlignment="1">
      <alignment horizontal="center" vertical="center"/>
    </xf>
    <xf numFmtId="1" fontId="16" fillId="7" borderId="45" xfId="0" applyNumberFormat="1" applyFont="1" applyFill="1" applyBorder="1" applyAlignment="1">
      <alignment horizontal="center" vertical="center"/>
    </xf>
    <xf numFmtId="1" fontId="16" fillId="7" borderId="46" xfId="0" applyNumberFormat="1" applyFont="1" applyFill="1" applyBorder="1" applyAlignment="1">
      <alignment horizontal="center" vertical="center"/>
    </xf>
    <xf numFmtId="3" fontId="16" fillId="0" borderId="11" xfId="0" applyNumberFormat="1" applyFont="1" applyBorder="1" applyAlignment="1">
      <alignment horizontal="center" vertical="center"/>
    </xf>
    <xf numFmtId="0" fontId="46" fillId="0" borderId="31" xfId="0" applyFont="1" applyBorder="1" applyAlignment="1">
      <alignment horizontal="center" vertical="center"/>
    </xf>
    <xf numFmtId="1" fontId="16" fillId="7" borderId="46" xfId="0" applyNumberFormat="1" applyFont="1" applyFill="1" applyBorder="1" applyAlignment="1">
      <alignment horizontal="center" vertical="center" wrapText="1"/>
    </xf>
    <xf numFmtId="1" fontId="16" fillId="0" borderId="11" xfId="0" applyNumberFormat="1" applyFont="1" applyBorder="1" applyAlignment="1">
      <alignment horizontal="center" vertical="center" wrapText="1"/>
    </xf>
    <xf numFmtId="1" fontId="16" fillId="0" borderId="30" xfId="0" applyNumberFormat="1" applyFont="1" applyBorder="1" applyAlignment="1">
      <alignment horizontal="center" vertical="center" wrapText="1"/>
    </xf>
    <xf numFmtId="0" fontId="16" fillId="8" borderId="39" xfId="0" applyFont="1" applyFill="1" applyBorder="1" applyAlignment="1" applyProtection="1">
      <alignment horizontal="center" vertical="center"/>
      <protection locked="0"/>
    </xf>
    <xf numFmtId="0" fontId="16" fillId="8" borderId="32" xfId="0" applyFont="1" applyFill="1" applyBorder="1" applyAlignment="1" applyProtection="1">
      <alignment horizontal="center" vertical="center"/>
      <protection locked="0"/>
    </xf>
    <xf numFmtId="0" fontId="16" fillId="8" borderId="48" xfId="0" applyFont="1" applyFill="1" applyBorder="1" applyAlignment="1" applyProtection="1">
      <alignment horizontal="center" vertical="center"/>
      <protection locked="0"/>
    </xf>
    <xf numFmtId="0" fontId="46" fillId="0" borderId="49" xfId="0" applyFont="1" applyBorder="1" applyAlignment="1">
      <alignment horizontal="center" vertical="center"/>
    </xf>
    <xf numFmtId="0" fontId="46" fillId="0" borderId="16" xfId="0" applyFont="1" applyBorder="1" applyAlignment="1">
      <alignment horizontal="center" vertical="center" wrapText="1"/>
    </xf>
    <xf numFmtId="0" fontId="46"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vertical="center"/>
    </xf>
    <xf numFmtId="0" fontId="16" fillId="7" borderId="5" xfId="0" applyFont="1" applyFill="1" applyBorder="1" applyAlignment="1">
      <alignment horizontal="center" vertical="center" wrapText="1"/>
    </xf>
    <xf numFmtId="49" fontId="16" fillId="7" borderId="6" xfId="0" applyNumberFormat="1" applyFont="1" applyFill="1" applyBorder="1" applyAlignment="1">
      <alignment horizontal="center" vertical="center" wrapText="1"/>
    </xf>
    <xf numFmtId="1" fontId="16" fillId="7" borderId="6" xfId="0" applyNumberFormat="1" applyFont="1" applyFill="1" applyBorder="1" applyAlignment="1">
      <alignment horizontal="center" vertical="center"/>
    </xf>
    <xf numFmtId="49" fontId="16" fillId="7" borderId="7" xfId="0" applyNumberFormat="1" applyFont="1" applyFill="1" applyBorder="1" applyAlignment="1">
      <alignment horizontal="center" vertical="center" wrapText="1"/>
    </xf>
    <xf numFmtId="3" fontId="16" fillId="8" borderId="9" xfId="0" applyNumberFormat="1" applyFont="1" applyFill="1" applyBorder="1" applyAlignment="1" applyProtection="1">
      <alignment horizontal="center" vertical="center"/>
      <protection locked="0"/>
    </xf>
    <xf numFmtId="0" fontId="74" fillId="0" borderId="0" xfId="0" applyFont="1" applyAlignment="1">
      <alignment horizontal="center"/>
    </xf>
    <xf numFmtId="0" fontId="74" fillId="0" borderId="0" xfId="0" applyFont="1" applyAlignment="1">
      <alignment horizontal="left"/>
    </xf>
    <xf numFmtId="0" fontId="52" fillId="0" borderId="0" xfId="0" applyFont="1" applyAlignment="1">
      <alignment horizontal="left" wrapText="1"/>
    </xf>
    <xf numFmtId="0" fontId="2" fillId="2" borderId="1" xfId="0" applyFont="1" applyFill="1" applyBorder="1" applyProtection="1">
      <protection locked="0"/>
    </xf>
    <xf numFmtId="1" fontId="2" fillId="2" borderId="1" xfId="0" applyNumberFormat="1" applyFont="1" applyFill="1" applyBorder="1" applyAlignment="1" applyProtection="1">
      <alignment horizontal="left"/>
      <protection locked="0"/>
    </xf>
    <xf numFmtId="165" fontId="2" fillId="2" borderId="1" xfId="0" applyNumberFormat="1" applyFont="1" applyFill="1" applyBorder="1" applyAlignment="1" applyProtection="1">
      <alignment horizontal="left"/>
      <protection locked="0"/>
    </xf>
    <xf numFmtId="0" fontId="51" fillId="2" borderId="1" xfId="0" applyFont="1" applyFill="1" applyBorder="1" applyProtection="1">
      <protection locked="0"/>
    </xf>
    <xf numFmtId="0" fontId="2" fillId="2" borderId="1" xfId="0" applyFont="1" applyFill="1" applyBorder="1" applyAlignment="1" applyProtection="1">
      <alignment horizontal="left"/>
      <protection locked="0"/>
    </xf>
    <xf numFmtId="49" fontId="10" fillId="0" borderId="0" xfId="0" applyNumberFormat="1" applyFont="1" applyAlignment="1">
      <alignment horizontal="center" vertical="center"/>
    </xf>
    <xf numFmtId="0" fontId="75" fillId="0" borderId="0" xfId="0" applyFont="1" applyAlignment="1">
      <alignment horizontal="center" vertical="center"/>
    </xf>
    <xf numFmtId="0" fontId="49" fillId="2" borderId="1" xfId="0" applyFont="1" applyFill="1" applyBorder="1" applyAlignment="1" applyProtection="1">
      <alignment horizontal="left"/>
      <protection locked="0"/>
    </xf>
    <xf numFmtId="0" fontId="49" fillId="0" borderId="1" xfId="0" applyFont="1" applyBorder="1" applyProtection="1">
      <protection locked="0"/>
    </xf>
    <xf numFmtId="49" fontId="2" fillId="2" borderId="1" xfId="0" applyNumberFormat="1" applyFont="1" applyFill="1" applyBorder="1" applyAlignment="1" applyProtection="1">
      <alignment horizontal="left"/>
      <protection locked="0"/>
    </xf>
    <xf numFmtId="165" fontId="49" fillId="2" borderId="1" xfId="0" applyNumberFormat="1" applyFont="1" applyFill="1" applyBorder="1" applyAlignment="1" applyProtection="1">
      <alignment horizontal="left"/>
      <protection locked="0"/>
    </xf>
    <xf numFmtId="0" fontId="57" fillId="0" borderId="26" xfId="0" applyFont="1" applyBorder="1" applyAlignment="1">
      <alignment horizontal="center"/>
    </xf>
    <xf numFmtId="0" fontId="57" fillId="0" borderId="25" xfId="0" applyFont="1" applyBorder="1" applyAlignment="1">
      <alignment horizontal="center"/>
    </xf>
    <xf numFmtId="0" fontId="59" fillId="0" borderId="18" xfId="6" applyFont="1" applyBorder="1" applyAlignment="1" applyProtection="1">
      <alignment horizontal="center"/>
      <protection locked="0"/>
    </xf>
    <xf numFmtId="0" fontId="59" fillId="0" borderId="19" xfId="6" applyFont="1" applyBorder="1" applyAlignment="1" applyProtection="1">
      <alignment horizontal="center"/>
      <protection locked="0"/>
    </xf>
    <xf numFmtId="0" fontId="46" fillId="0" borderId="31" xfId="0" applyFont="1" applyBorder="1" applyAlignment="1">
      <alignment horizontal="center" vertical="center"/>
    </xf>
    <xf numFmtId="0" fontId="46" fillId="0" borderId="0" xfId="0" applyFont="1" applyAlignment="1">
      <alignment horizontal="center" vertical="center"/>
    </xf>
    <xf numFmtId="0" fontId="46" fillId="0" borderId="29" xfId="0" applyFont="1" applyBorder="1" applyAlignment="1">
      <alignment horizontal="center" vertical="center"/>
    </xf>
    <xf numFmtId="0" fontId="83" fillId="0" borderId="2" xfId="0" applyFont="1" applyBorder="1" applyAlignment="1">
      <alignment horizontal="center"/>
    </xf>
    <xf numFmtId="0" fontId="83" fillId="0" borderId="3" xfId="0" applyFont="1" applyBorder="1" applyAlignment="1">
      <alignment horizontal="center"/>
    </xf>
    <xf numFmtId="0" fontId="83" fillId="0" borderId="4" xfId="0" applyFont="1" applyBorder="1" applyAlignment="1">
      <alignment horizontal="center"/>
    </xf>
    <xf numFmtId="0" fontId="0" fillId="0" borderId="0" xfId="0" applyAlignment="1">
      <alignment horizontal="center"/>
    </xf>
    <xf numFmtId="0" fontId="46" fillId="0" borderId="49" xfId="0" applyFont="1" applyBorder="1" applyAlignment="1">
      <alignment horizontal="center" vertical="center" textRotation="90" wrapText="1"/>
    </xf>
    <xf numFmtId="0" fontId="46" fillId="0" borderId="16" xfId="0" applyFont="1" applyBorder="1" applyAlignment="1">
      <alignment horizontal="center" vertical="center" textRotation="90" wrapText="1"/>
    </xf>
    <xf numFmtId="0" fontId="46" fillId="0" borderId="49" xfId="0" applyFont="1" applyBorder="1" applyAlignment="1">
      <alignment horizontal="center" vertical="center" textRotation="90"/>
    </xf>
    <xf numFmtId="0" fontId="46" fillId="0" borderId="16" xfId="0" applyFont="1" applyBorder="1" applyAlignment="1">
      <alignment horizontal="center" vertical="center" textRotation="90"/>
    </xf>
    <xf numFmtId="0" fontId="19" fillId="3" borderId="17" xfId="0" applyFont="1" applyFill="1" applyBorder="1" applyAlignment="1">
      <alignment horizontal="right" vertical="center"/>
    </xf>
    <xf numFmtId="0" fontId="18" fillId="3" borderId="0" xfId="0" applyFont="1" applyFill="1" applyAlignment="1">
      <alignment horizontal="left" vertical="center"/>
    </xf>
    <xf numFmtId="0" fontId="83" fillId="0" borderId="5" xfId="0" applyFont="1" applyBorder="1" applyAlignment="1">
      <alignment horizontal="center"/>
    </xf>
    <xf numFmtId="0" fontId="83" fillId="0" borderId="6" xfId="0" applyFont="1" applyBorder="1" applyAlignment="1">
      <alignment horizontal="center"/>
    </xf>
    <xf numFmtId="0" fontId="83" fillId="0" borderId="7" xfId="0" applyFont="1" applyBorder="1" applyAlignment="1">
      <alignment horizontal="center"/>
    </xf>
    <xf numFmtId="164" fontId="76" fillId="9" borderId="5" xfId="2" applyNumberFormat="1" applyFont="1" applyFill="1" applyBorder="1" applyAlignment="1" applyProtection="1">
      <alignment horizontal="center" vertical="center" wrapText="1"/>
    </xf>
    <xf numFmtId="164" fontId="76" fillId="9" borderId="7" xfId="2" applyNumberFormat="1" applyFont="1" applyFill="1" applyBorder="1" applyAlignment="1" applyProtection="1">
      <alignment horizontal="center" vertical="center" wrapText="1"/>
    </xf>
    <xf numFmtId="164" fontId="76" fillId="9" borderId="0" xfId="2" applyNumberFormat="1" applyFont="1" applyFill="1" applyBorder="1" applyAlignment="1" applyProtection="1">
      <alignment horizontal="center" vertical="center" wrapText="1"/>
    </xf>
    <xf numFmtId="164" fontId="76" fillId="9" borderId="29" xfId="2" applyNumberFormat="1" applyFont="1" applyFill="1" applyBorder="1" applyAlignment="1" applyProtection="1">
      <alignment horizontal="center" vertical="center" wrapText="1"/>
    </xf>
    <xf numFmtId="0" fontId="46" fillId="0" borderId="18" xfId="0" applyFont="1" applyBorder="1" applyAlignment="1">
      <alignment horizontal="center"/>
    </xf>
    <xf numFmtId="0" fontId="46" fillId="0" borderId="0" xfId="0" applyFont="1" applyAlignment="1">
      <alignment horizontal="center"/>
    </xf>
    <xf numFmtId="0" fontId="46" fillId="0" borderId="19" xfId="0" applyFont="1" applyBorder="1" applyAlignment="1">
      <alignment horizontal="center"/>
    </xf>
    <xf numFmtId="0" fontId="46" fillId="0" borderId="29" xfId="0" applyFont="1" applyBorder="1" applyAlignment="1">
      <alignment horizontal="center"/>
    </xf>
    <xf numFmtId="0" fontId="46" fillId="0" borderId="35"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44" xfId="0" applyFont="1" applyBorder="1" applyAlignment="1">
      <alignment horizontal="center"/>
    </xf>
    <xf numFmtId="0" fontId="46" fillId="0" borderId="24" xfId="0" applyFont="1" applyBorder="1" applyAlignment="1">
      <alignment horizontal="center"/>
    </xf>
    <xf numFmtId="0" fontId="46" fillId="0" borderId="25" xfId="0" applyFont="1" applyBorder="1" applyAlignment="1">
      <alignment horizont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164" fontId="46" fillId="0" borderId="34" xfId="2" applyNumberFormat="1" applyFont="1" applyBorder="1" applyAlignment="1" applyProtection="1">
      <alignment horizontal="center" vertical="center" textRotation="90" wrapText="1"/>
    </xf>
    <xf numFmtId="164" fontId="46" fillId="0" borderId="23" xfId="2" applyNumberFormat="1" applyFont="1" applyBorder="1" applyAlignment="1" applyProtection="1">
      <alignment horizontal="center" vertical="center" textRotation="90" wrapText="1"/>
    </xf>
    <xf numFmtId="0" fontId="46" fillId="0" borderId="18" xfId="0" applyFont="1" applyBorder="1" applyAlignment="1">
      <alignment horizontal="center" vertical="center" textRotation="90" wrapText="1"/>
    </xf>
    <xf numFmtId="0" fontId="46" fillId="0" borderId="20" xfId="0" applyFont="1" applyBorder="1" applyAlignment="1">
      <alignment horizontal="center" vertical="center" textRotation="90" wrapText="1"/>
    </xf>
    <xf numFmtId="0" fontId="46"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29" xfId="0" applyFont="1" applyBorder="1" applyAlignment="1">
      <alignment horizontal="center" vertical="center" textRotation="90" wrapText="1"/>
    </xf>
    <xf numFmtId="0" fontId="46" fillId="0" borderId="37" xfId="0" applyFont="1" applyBorder="1" applyAlignment="1">
      <alignment horizontal="center" vertical="center" textRotation="90" wrapText="1"/>
    </xf>
    <xf numFmtId="0" fontId="46" fillId="0" borderId="29" xfId="0" applyFont="1" applyBorder="1" applyAlignment="1">
      <alignment horizontal="center" vertical="center" textRotation="90"/>
    </xf>
    <xf numFmtId="0" fontId="17" fillId="0" borderId="0" xfId="0" applyFont="1" applyAlignment="1">
      <alignment horizontal="center"/>
    </xf>
    <xf numFmtId="0" fontId="46" fillId="0" borderId="31" xfId="0" applyFont="1" applyBorder="1" applyAlignment="1">
      <alignment horizontal="center" vertical="center" textRotation="90" wrapText="1"/>
    </xf>
    <xf numFmtId="0" fontId="46" fillId="0" borderId="38" xfId="0" applyFont="1" applyBorder="1" applyAlignment="1">
      <alignment horizontal="center" vertical="center" textRotation="90" wrapText="1"/>
    </xf>
    <xf numFmtId="0" fontId="46" fillId="0" borderId="19" xfId="0" applyFont="1" applyBorder="1" applyAlignment="1">
      <alignment horizontal="center" vertical="center" textRotation="90" wrapText="1"/>
    </xf>
    <xf numFmtId="0" fontId="46" fillId="0" borderId="21" xfId="0" applyFont="1" applyBorder="1" applyAlignment="1">
      <alignment horizontal="center" vertical="center" textRotation="90" wrapText="1"/>
    </xf>
    <xf numFmtId="0" fontId="46" fillId="0" borderId="0" xfId="0" applyFont="1" applyAlignment="1">
      <alignment horizontal="center" vertical="center" textRotation="90" wrapText="1"/>
    </xf>
    <xf numFmtId="0" fontId="46" fillId="0" borderId="1" xfId="0" applyFont="1" applyBorder="1" applyAlignment="1">
      <alignment horizontal="center" vertical="center" textRotation="90" wrapText="1"/>
    </xf>
    <xf numFmtId="0" fontId="45" fillId="0" borderId="0" xfId="0" applyFont="1" applyAlignment="1">
      <alignment horizontal="right"/>
    </xf>
    <xf numFmtId="0" fontId="45" fillId="0" borderId="0" xfId="0" applyFont="1" applyAlignment="1">
      <alignment horizontal="right" vertical="center"/>
    </xf>
    <xf numFmtId="0" fontId="45" fillId="0" borderId="29" xfId="0" applyFont="1" applyBorder="1" applyAlignment="1">
      <alignment horizontal="right" vertical="center"/>
    </xf>
    <xf numFmtId="49" fontId="16" fillId="10" borderId="2" xfId="0" applyNumberFormat="1" applyFont="1" applyFill="1" applyBorder="1" applyAlignment="1">
      <alignment horizontal="center" vertical="center" wrapText="1"/>
    </xf>
    <xf numFmtId="49" fontId="16" fillId="10" borderId="3" xfId="0" applyNumberFormat="1" applyFont="1" applyFill="1" applyBorder="1" applyAlignment="1">
      <alignment horizontal="center" vertical="center" wrapText="1"/>
    </xf>
    <xf numFmtId="49" fontId="16" fillId="10" borderId="17" xfId="0" applyNumberFormat="1" applyFont="1" applyFill="1" applyBorder="1" applyAlignment="1">
      <alignment horizontal="center" vertical="center" wrapText="1"/>
    </xf>
    <xf numFmtId="49" fontId="16" fillId="10" borderId="28" xfId="0" applyNumberFormat="1" applyFont="1" applyFill="1" applyBorder="1" applyAlignment="1">
      <alignment horizontal="center" vertical="center" wrapText="1"/>
    </xf>
    <xf numFmtId="49" fontId="16" fillId="10" borderId="4" xfId="0" applyNumberFormat="1" applyFont="1" applyFill="1" applyBorder="1" applyAlignment="1">
      <alignment horizontal="center" vertical="center" wrapText="1"/>
    </xf>
    <xf numFmtId="0" fontId="49" fillId="0" borderId="0" xfId="0" applyFont="1" applyAlignment="1">
      <alignment horizontal="center" wrapText="1"/>
    </xf>
    <xf numFmtId="0" fontId="49" fillId="0" borderId="0" xfId="0" applyFont="1" applyAlignment="1">
      <alignment horizontal="left"/>
    </xf>
    <xf numFmtId="0" fontId="49" fillId="0" borderId="26" xfId="0" applyFont="1" applyBorder="1" applyAlignment="1">
      <alignment horizontal="right"/>
    </xf>
    <xf numFmtId="0" fontId="49" fillId="0" borderId="24" xfId="0" applyFont="1" applyBorder="1" applyAlignment="1">
      <alignment horizontal="right"/>
    </xf>
    <xf numFmtId="0" fontId="51" fillId="0" borderId="26" xfId="0" applyFont="1" applyBorder="1" applyAlignment="1">
      <alignment horizontal="center"/>
    </xf>
    <xf numFmtId="0" fontId="51" fillId="0" borderId="24" xfId="0" applyFont="1" applyBorder="1" applyAlignment="1">
      <alignment horizontal="center"/>
    </xf>
    <xf numFmtId="0" fontId="35" fillId="0" borderId="32"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30" xfId="0" applyFont="1" applyBorder="1" applyAlignment="1">
      <alignment horizontal="center" vertical="center" wrapText="1"/>
    </xf>
    <xf numFmtId="164" fontId="46" fillId="0" borderId="33" xfId="2" applyNumberFormat="1" applyFont="1" applyBorder="1" applyAlignment="1" applyProtection="1">
      <alignment horizontal="center" vertical="center" textRotation="90" wrapText="1"/>
    </xf>
    <xf numFmtId="0" fontId="35" fillId="0" borderId="26"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164" fontId="46" fillId="0" borderId="25" xfId="2" applyNumberFormat="1" applyFont="1" applyBorder="1" applyAlignment="1" applyProtection="1">
      <alignment horizontal="center" vertical="center" textRotation="90" wrapText="1"/>
    </xf>
    <xf numFmtId="164" fontId="46" fillId="0" borderId="19" xfId="2" applyNumberFormat="1" applyFont="1" applyBorder="1" applyAlignment="1" applyProtection="1">
      <alignment horizontal="center" vertical="center" textRotation="90" wrapText="1"/>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164" fontId="82" fillId="9" borderId="29" xfId="2" applyNumberFormat="1" applyFont="1" applyFill="1" applyBorder="1" applyAlignment="1" applyProtection="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2" xfId="0" applyFont="1" applyBorder="1" applyAlignment="1">
      <alignment horizontal="center" vertical="center" wrapText="1"/>
    </xf>
    <xf numFmtId="0" fontId="45" fillId="7" borderId="26" xfId="0" applyFont="1" applyFill="1" applyBorder="1" applyAlignment="1">
      <alignment horizontal="center" vertical="center" textRotation="90"/>
    </xf>
    <xf numFmtId="0" fontId="45" fillId="7" borderId="18" xfId="0" applyFont="1" applyFill="1" applyBorder="1" applyAlignment="1">
      <alignment horizontal="center" vertical="center" textRotation="90"/>
    </xf>
    <xf numFmtId="0" fontId="45" fillId="0" borderId="0" xfId="0" applyFont="1" applyAlignment="1">
      <alignment horizontal="center" textRotation="90"/>
    </xf>
    <xf numFmtId="0" fontId="45" fillId="0" borderId="1" xfId="0" applyFont="1" applyBorder="1" applyAlignment="1">
      <alignment horizontal="center" textRotation="90"/>
    </xf>
    <xf numFmtId="0" fontId="49" fillId="0" borderId="1" xfId="0" applyFont="1" applyBorder="1" applyAlignment="1">
      <alignment horizontal="left"/>
    </xf>
    <xf numFmtId="0" fontId="49" fillId="0" borderId="21" xfId="0" applyFont="1" applyBorder="1" applyAlignment="1">
      <alignment horizontal="left"/>
    </xf>
    <xf numFmtId="0" fontId="81" fillId="0" borderId="10" xfId="0" applyFont="1" applyBorder="1" applyAlignment="1">
      <alignment horizontal="center" vertical="center" wrapText="1"/>
    </xf>
    <xf numFmtId="0" fontId="81" fillId="0" borderId="36" xfId="0" applyFont="1" applyBorder="1" applyAlignment="1">
      <alignment horizontal="center" vertical="center" wrapText="1"/>
    </xf>
    <xf numFmtId="0" fontId="81" fillId="0" borderId="13" xfId="0" applyFont="1" applyBorder="1" applyAlignment="1">
      <alignment horizontal="center" vertical="center" wrapText="1"/>
    </xf>
    <xf numFmtId="0" fontId="35" fillId="0" borderId="8" xfId="0" applyFont="1" applyBorder="1" applyAlignment="1">
      <alignment horizontal="center" vertical="center" textRotation="90" wrapText="1"/>
    </xf>
    <xf numFmtId="0" fontId="35" fillId="0" borderId="23"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81" fillId="0" borderId="8" xfId="0" applyFont="1" applyBorder="1" applyAlignment="1">
      <alignment horizontal="center" vertical="center" wrapText="1"/>
    </xf>
    <xf numFmtId="0" fontId="81" fillId="0" borderId="23"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8" xfId="0" applyFont="1" applyBorder="1" applyAlignment="1">
      <alignment horizontal="center" vertical="center" textRotation="90" wrapText="1"/>
    </xf>
    <xf numFmtId="0" fontId="81" fillId="0" borderId="23" xfId="0" applyFont="1" applyBorder="1" applyAlignment="1">
      <alignment horizontal="center" vertical="center" textRotation="90" wrapText="1"/>
    </xf>
    <xf numFmtId="0" fontId="81" fillId="0" borderId="11" xfId="0" applyFont="1" applyBorder="1" applyAlignment="1">
      <alignment horizontal="center" vertical="center" textRotation="90" wrapText="1"/>
    </xf>
    <xf numFmtId="0" fontId="81" fillId="0" borderId="20" xfId="0" applyFont="1" applyBorder="1" applyAlignment="1">
      <alignment horizontal="center" vertical="center" wrapText="1"/>
    </xf>
    <xf numFmtId="0" fontId="81" fillId="0" borderId="32" xfId="0" applyFont="1" applyBorder="1" applyAlignment="1">
      <alignment horizontal="center" vertical="center" wrapText="1"/>
    </xf>
    <xf numFmtId="164" fontId="82" fillId="9" borderId="5" xfId="2" applyNumberFormat="1" applyFont="1" applyFill="1" applyBorder="1" applyAlignment="1" applyProtection="1">
      <alignment horizontal="center" vertical="center" wrapText="1"/>
    </xf>
    <xf numFmtId="164" fontId="82" fillId="9" borderId="7" xfId="2" applyNumberFormat="1" applyFont="1" applyFill="1" applyBorder="1" applyAlignment="1" applyProtection="1">
      <alignment horizontal="center" vertical="center" wrapText="1"/>
    </xf>
    <xf numFmtId="164" fontId="82" fillId="9" borderId="31" xfId="2" applyNumberFormat="1" applyFont="1" applyFill="1" applyBorder="1" applyAlignment="1" applyProtection="1">
      <alignment horizontal="center" vertical="center" wrapText="1"/>
    </xf>
    <xf numFmtId="0" fontId="18" fillId="3" borderId="17" xfId="0" applyFont="1" applyFill="1" applyBorder="1" applyAlignment="1">
      <alignment horizontal="left" vertical="center"/>
    </xf>
    <xf numFmtId="0" fontId="77" fillId="0" borderId="0" xfId="0" applyFont="1" applyAlignment="1">
      <alignment horizontal="center" vertical="center"/>
    </xf>
    <xf numFmtId="0" fontId="12" fillId="5" borderId="0" xfId="0" applyFont="1" applyFill="1" applyAlignment="1">
      <alignment horizontal="left" vertical="center"/>
    </xf>
    <xf numFmtId="0" fontId="78" fillId="0" borderId="0" xfId="0" applyFont="1" applyAlignment="1">
      <alignment horizontal="center"/>
    </xf>
    <xf numFmtId="0" fontId="4" fillId="0" borderId="0" xfId="0" applyFont="1" applyAlignment="1">
      <alignment vertical="center"/>
    </xf>
    <xf numFmtId="44" fontId="49" fillId="8" borderId="26" xfId="4" applyFont="1" applyFill="1" applyBorder="1" applyAlignment="1" applyProtection="1">
      <alignment horizontal="center" vertical="center"/>
      <protection locked="0"/>
    </xf>
    <xf numFmtId="44" fontId="49" fillId="8" borderId="25" xfId="4" applyFont="1" applyFill="1" applyBorder="1" applyAlignment="1" applyProtection="1">
      <alignment horizontal="center" vertical="center"/>
      <protection locked="0"/>
    </xf>
    <xf numFmtId="44" fontId="49" fillId="8" borderId="20" xfId="4" applyFont="1" applyFill="1" applyBorder="1" applyAlignment="1" applyProtection="1">
      <alignment horizontal="center" vertical="center"/>
      <protection locked="0"/>
    </xf>
    <xf numFmtId="44" fontId="49" fillId="8" borderId="21" xfId="4" applyFont="1" applyFill="1" applyBorder="1" applyAlignment="1" applyProtection="1">
      <alignment horizontal="center" vertical="center"/>
      <protection locked="0"/>
    </xf>
    <xf numFmtId="5" fontId="21" fillId="6" borderId="25" xfId="0" applyNumberFormat="1" applyFont="1" applyFill="1" applyBorder="1" applyAlignment="1">
      <alignment horizontal="center" vertical="center" wrapText="1"/>
    </xf>
    <xf numFmtId="0" fontId="49" fillId="6" borderId="21" xfId="0" applyFont="1" applyFill="1" applyBorder="1" applyAlignment="1">
      <alignment horizontal="center" vertical="center" wrapText="1"/>
    </xf>
    <xf numFmtId="0" fontId="51" fillId="0" borderId="0" xfId="0" applyFont="1" applyAlignment="1">
      <alignment horizontal="center" vertical="center"/>
    </xf>
    <xf numFmtId="0" fontId="52" fillId="6" borderId="26" xfId="0" applyFont="1" applyFill="1" applyBorder="1" applyAlignment="1">
      <alignment horizontal="center" vertical="center"/>
    </xf>
    <xf numFmtId="0" fontId="52" fillId="6" borderId="20" xfId="0" applyFont="1" applyFill="1" applyBorder="1" applyAlignment="1">
      <alignment horizontal="center" vertical="center"/>
    </xf>
    <xf numFmtId="5" fontId="52" fillId="6" borderId="24" xfId="5" applyNumberFormat="1" applyFont="1" applyFill="1" applyBorder="1" applyAlignment="1" applyProtection="1">
      <alignment horizontal="right" vertical="center"/>
    </xf>
    <xf numFmtId="5" fontId="52" fillId="6" borderId="1" xfId="5" applyNumberFormat="1" applyFont="1" applyFill="1" applyBorder="1" applyAlignment="1" applyProtection="1">
      <alignment horizontal="right" vertical="center"/>
    </xf>
    <xf numFmtId="167" fontId="49" fillId="6" borderId="24" xfId="0" applyNumberFormat="1" applyFont="1" applyFill="1" applyBorder="1" applyAlignment="1">
      <alignment horizontal="center" vertical="center"/>
    </xf>
    <xf numFmtId="167" fontId="49" fillId="6" borderId="1" xfId="0" applyNumberFormat="1" applyFont="1" applyFill="1" applyBorder="1" applyAlignment="1">
      <alignment horizontal="center" vertical="center"/>
    </xf>
    <xf numFmtId="0" fontId="52" fillId="6" borderId="26" xfId="0" applyFont="1" applyFill="1" applyBorder="1" applyAlignment="1">
      <alignment horizontal="left" vertical="center"/>
    </xf>
    <xf numFmtId="0" fontId="52" fillId="6" borderId="24" xfId="0" applyFont="1" applyFill="1" applyBorder="1" applyAlignment="1">
      <alignment horizontal="left" vertical="center"/>
    </xf>
    <xf numFmtId="0" fontId="52" fillId="6" borderId="25" xfId="0" applyFont="1" applyFill="1" applyBorder="1" applyAlignment="1">
      <alignment horizontal="left" vertical="center"/>
    </xf>
    <xf numFmtId="0" fontId="52" fillId="6" borderId="20" xfId="0" applyFont="1" applyFill="1" applyBorder="1" applyAlignment="1">
      <alignment horizontal="left" vertical="center"/>
    </xf>
    <xf numFmtId="0" fontId="52" fillId="6" borderId="1" xfId="0" applyFont="1" applyFill="1" applyBorder="1" applyAlignment="1">
      <alignment horizontal="left" vertical="center"/>
    </xf>
    <xf numFmtId="0" fontId="52" fillId="6" borderId="21" xfId="0" applyFont="1" applyFill="1" applyBorder="1" applyAlignment="1">
      <alignment horizontal="left" vertical="center"/>
    </xf>
    <xf numFmtId="0" fontId="54" fillId="0" borderId="26" xfId="0" applyFont="1" applyBorder="1" applyAlignment="1">
      <alignment horizontal="left" vertical="center"/>
    </xf>
    <xf numFmtId="0" fontId="54" fillId="0" borderId="24" xfId="0" applyFont="1" applyBorder="1" applyAlignment="1">
      <alignment horizontal="left" vertical="center"/>
    </xf>
    <xf numFmtId="0" fontId="54" fillId="0" borderId="25" xfId="0" applyFont="1" applyBorder="1" applyAlignment="1">
      <alignment horizontal="left" vertical="center"/>
    </xf>
    <xf numFmtId="0" fontId="54" fillId="0" borderId="20" xfId="0" applyFont="1" applyBorder="1" applyAlignment="1">
      <alignment horizontal="left" vertical="center"/>
    </xf>
    <xf numFmtId="0" fontId="54" fillId="0" borderId="1" xfId="0" applyFont="1" applyBorder="1" applyAlignment="1">
      <alignment horizontal="left" vertical="center"/>
    </xf>
    <xf numFmtId="0" fontId="54" fillId="0" borderId="21" xfId="0" applyFont="1" applyBorder="1" applyAlignment="1">
      <alignment horizontal="left" vertical="center"/>
    </xf>
    <xf numFmtId="7" fontId="51" fillId="0" borderId="26" xfId="0" applyNumberFormat="1" applyFont="1" applyBorder="1" applyAlignment="1">
      <alignment horizontal="center" vertical="center"/>
    </xf>
    <xf numFmtId="0" fontId="49" fillId="0" borderId="25" xfId="0" applyFont="1" applyBorder="1"/>
    <xf numFmtId="0" fontId="51" fillId="0" borderId="20" xfId="0" applyFont="1" applyBorder="1" applyAlignment="1">
      <alignment horizontal="center" vertical="center"/>
    </xf>
    <xf numFmtId="0" fontId="49" fillId="0" borderId="21" xfId="0" applyFont="1" applyBorder="1"/>
    <xf numFmtId="0" fontId="52" fillId="6" borderId="24" xfId="0" applyFont="1" applyFill="1" applyBorder="1" applyAlignment="1">
      <alignment horizontal="center" vertical="center"/>
    </xf>
    <xf numFmtId="0" fontId="52" fillId="6" borderId="25" xfId="0" applyFont="1" applyFill="1" applyBorder="1" applyAlignment="1">
      <alignment horizontal="center" vertical="center"/>
    </xf>
    <xf numFmtId="0" fontId="52" fillId="6" borderId="1" xfId="0" applyFont="1" applyFill="1" applyBorder="1" applyAlignment="1">
      <alignment horizontal="center" vertical="center"/>
    </xf>
    <xf numFmtId="0" fontId="52" fillId="6" borderId="21" xfId="0" applyFont="1" applyFill="1" applyBorder="1" applyAlignment="1">
      <alignment horizontal="center" vertical="center"/>
    </xf>
    <xf numFmtId="5" fontId="49" fillId="0" borderId="26" xfId="4" applyNumberFormat="1" applyFont="1" applyBorder="1" applyAlignment="1" applyProtection="1">
      <alignment horizontal="center" vertical="center"/>
    </xf>
    <xf numFmtId="5" fontId="49" fillId="0" borderId="25" xfId="4" applyNumberFormat="1" applyFont="1" applyBorder="1" applyAlignment="1" applyProtection="1">
      <alignment horizontal="center" vertical="center"/>
    </xf>
    <xf numFmtId="5" fontId="49" fillId="0" borderId="20" xfId="4" applyNumberFormat="1" applyFont="1" applyBorder="1" applyAlignment="1" applyProtection="1">
      <alignment horizontal="center" vertical="center"/>
    </xf>
    <xf numFmtId="5" fontId="49" fillId="0" borderId="21" xfId="4" applyNumberFormat="1" applyFont="1" applyBorder="1" applyAlignment="1" applyProtection="1">
      <alignment horizontal="center" vertical="center"/>
    </xf>
    <xf numFmtId="0" fontId="51" fillId="0" borderId="19" xfId="0" applyFont="1" applyBorder="1" applyAlignment="1">
      <alignment horizontal="right" vertical="center"/>
    </xf>
    <xf numFmtId="0" fontId="49" fillId="0" borderId="19" xfId="0" applyFont="1" applyBorder="1" applyAlignment="1">
      <alignment horizontal="right"/>
    </xf>
    <xf numFmtId="5" fontId="24" fillId="6" borderId="24" xfId="0" applyNumberFormat="1" applyFont="1" applyFill="1" applyBorder="1" applyAlignment="1">
      <alignment horizontal="left" vertical="center"/>
    </xf>
    <xf numFmtId="0" fontId="49" fillId="6" borderId="1" xfId="0" applyFont="1" applyFill="1" applyBorder="1" applyAlignment="1">
      <alignment horizontal="left" vertical="center"/>
    </xf>
    <xf numFmtId="0" fontId="49" fillId="6" borderId="24" xfId="0" applyFont="1" applyFill="1" applyBorder="1" applyAlignment="1">
      <alignment horizontal="center" vertical="center"/>
    </xf>
    <xf numFmtId="0" fontId="49" fillId="6" borderId="1" xfId="0" applyFont="1" applyFill="1" applyBorder="1" applyAlignment="1">
      <alignment horizontal="center" vertical="center"/>
    </xf>
    <xf numFmtId="5" fontId="49" fillId="6" borderId="25" xfId="0" applyNumberFormat="1" applyFont="1" applyFill="1" applyBorder="1" applyAlignment="1">
      <alignment horizontal="left" vertical="center"/>
    </xf>
    <xf numFmtId="0" fontId="49" fillId="6" borderId="21" xfId="0" applyFont="1" applyFill="1" applyBorder="1" applyAlignment="1">
      <alignment horizontal="left" vertical="center"/>
    </xf>
    <xf numFmtId="0" fontId="63" fillId="0" borderId="0" xfId="0" applyFont="1" applyAlignment="1">
      <alignment horizontal="center" vertical="center"/>
    </xf>
    <xf numFmtId="0" fontId="49" fillId="6" borderId="26" xfId="0" applyFont="1" applyFill="1" applyBorder="1" applyAlignment="1">
      <alignment horizontal="center" vertical="center"/>
    </xf>
    <xf numFmtId="0" fontId="49" fillId="6" borderId="20" xfId="0" applyFont="1" applyFill="1" applyBorder="1" applyAlignment="1">
      <alignment horizontal="center" vertical="center"/>
    </xf>
    <xf numFmtId="0" fontId="80" fillId="0" borderId="0" xfId="0" applyFont="1" applyAlignment="1">
      <alignment horizontal="left"/>
    </xf>
    <xf numFmtId="0" fontId="52" fillId="0" borderId="0" xfId="0" applyFont="1" applyAlignment="1">
      <alignment horizontal="center"/>
    </xf>
    <xf numFmtId="0" fontId="49" fillId="8" borderId="25" xfId="4" applyNumberFormat="1" applyFont="1" applyFill="1" applyBorder="1" applyAlignment="1" applyProtection="1">
      <alignment horizontal="center" vertical="center"/>
      <protection locked="0"/>
    </xf>
    <xf numFmtId="0" fontId="49" fillId="8" borderId="21" xfId="4" applyNumberFormat="1" applyFont="1" applyFill="1" applyBorder="1" applyAlignment="1" applyProtection="1">
      <alignment horizontal="center" vertical="center"/>
      <protection locked="0"/>
    </xf>
    <xf numFmtId="169" fontId="49" fillId="8" borderId="26" xfId="4" applyNumberFormat="1" applyFont="1" applyFill="1" applyBorder="1" applyAlignment="1" applyProtection="1">
      <alignment horizontal="left" vertical="center"/>
      <protection locked="0"/>
    </xf>
    <xf numFmtId="169" fontId="49" fillId="8" borderId="25" xfId="4" applyNumberFormat="1" applyFont="1" applyFill="1" applyBorder="1" applyAlignment="1" applyProtection="1">
      <alignment horizontal="left" vertical="center"/>
      <protection locked="0"/>
    </xf>
    <xf numFmtId="169" fontId="49" fillId="8" borderId="20" xfId="4" applyNumberFormat="1" applyFont="1" applyFill="1" applyBorder="1" applyAlignment="1" applyProtection="1">
      <alignment horizontal="left" vertical="center"/>
      <protection locked="0"/>
    </xf>
    <xf numFmtId="169" fontId="49" fillId="8" borderId="21" xfId="4" applyNumberFormat="1" applyFont="1" applyFill="1" applyBorder="1" applyAlignment="1" applyProtection="1">
      <alignment horizontal="left" vertical="center"/>
      <protection locked="0"/>
    </xf>
    <xf numFmtId="0" fontId="20" fillId="0" borderId="24" xfId="0" applyFont="1" applyBorder="1" applyAlignment="1">
      <alignment horizontal="center" vertical="center" wrapText="1"/>
    </xf>
    <xf numFmtId="0" fontId="20" fillId="0" borderId="1" xfId="0" applyFont="1" applyBorder="1" applyAlignment="1">
      <alignment horizontal="center" vertical="center" wrapText="1"/>
    </xf>
    <xf numFmtId="169" fontId="51" fillId="0" borderId="26" xfId="4" applyNumberFormat="1" applyFont="1" applyBorder="1" applyAlignment="1" applyProtection="1">
      <alignment horizontal="center" vertical="center"/>
    </xf>
    <xf numFmtId="169" fontId="49" fillId="0" borderId="25" xfId="4" applyNumberFormat="1" applyFont="1" applyBorder="1" applyAlignment="1" applyProtection="1"/>
    <xf numFmtId="169" fontId="51" fillId="0" borderId="20" xfId="4" applyNumberFormat="1" applyFont="1" applyBorder="1" applyAlignment="1" applyProtection="1">
      <alignment horizontal="center" vertical="center"/>
    </xf>
    <xf numFmtId="169" fontId="49" fillId="0" borderId="21" xfId="4" applyNumberFormat="1" applyFont="1" applyBorder="1" applyAlignment="1" applyProtection="1"/>
    <xf numFmtId="0" fontId="79" fillId="4" borderId="26" xfId="1" applyFont="1" applyBorder="1" applyAlignment="1" applyProtection="1">
      <alignment horizontal="center" vertical="center"/>
    </xf>
    <xf numFmtId="0" fontId="79" fillId="4" borderId="25" xfId="1" applyFont="1" applyBorder="1" applyAlignment="1" applyProtection="1">
      <alignment horizontal="center" vertical="center"/>
    </xf>
    <xf numFmtId="0" fontId="79" fillId="4" borderId="20" xfId="1" applyFont="1" applyBorder="1" applyAlignment="1" applyProtection="1">
      <alignment horizontal="center" vertical="center"/>
    </xf>
    <xf numFmtId="0" fontId="79" fillId="4" borderId="21" xfId="1" applyFont="1" applyBorder="1" applyAlignment="1" applyProtection="1">
      <alignment horizontal="center" vertical="center"/>
    </xf>
    <xf numFmtId="44" fontId="79" fillId="4" borderId="26" xfId="1" applyNumberFormat="1" applyFont="1" applyBorder="1" applyAlignment="1" applyProtection="1">
      <alignment horizontal="center" vertical="center"/>
    </xf>
    <xf numFmtId="5" fontId="79" fillId="4" borderId="25" xfId="1" applyNumberFormat="1" applyFont="1" applyBorder="1" applyAlignment="1" applyProtection="1">
      <alignment horizontal="center" vertical="center"/>
    </xf>
    <xf numFmtId="5" fontId="79" fillId="4" borderId="20" xfId="1" applyNumberFormat="1" applyFont="1" applyBorder="1" applyAlignment="1" applyProtection="1">
      <alignment horizontal="center" vertical="center"/>
    </xf>
    <xf numFmtId="5" fontId="79" fillId="4" borderId="21" xfId="1" applyNumberFormat="1" applyFont="1" applyBorder="1" applyAlignment="1" applyProtection="1">
      <alignment horizontal="center" vertical="center"/>
    </xf>
  </cellXfs>
  <cellStyles count="9">
    <cellStyle name="Accent1" xfId="1" builtinId="29"/>
    <cellStyle name="Comma" xfId="2" builtinId="3"/>
    <cellStyle name="Comma 2" xfId="3" xr:uid="{00000000-0005-0000-0000-000002000000}"/>
    <cellStyle name="Currency" xfId="4" builtinId="4"/>
    <cellStyle name="Currency 2" xfId="5" xr:uid="{00000000-0005-0000-0000-000004000000}"/>
    <cellStyle name="Hyperlink" xfId="6" builtinId="8"/>
    <cellStyle name="Normal" xfId="0" builtinId="0"/>
    <cellStyle name="Normal 2" xfId="7" xr:uid="{00000000-0005-0000-0000-000007000000}"/>
    <cellStyle name="Percent 2" xfId="8" xr:uid="{00000000-0005-0000-0000-00000800000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Customer Info'!A1"/><Relationship Id="rId2" Type="http://schemas.openxmlformats.org/officeDocument/2006/relationships/hyperlink" Target="#'Form Instructions'!A1"/><Relationship Id="rId1" Type="http://schemas.openxmlformats.org/officeDocument/2006/relationships/image" Target="../media/image1.emf"/><Relationship Id="rId5" Type="http://schemas.openxmlformats.org/officeDocument/2006/relationships/hyperlink" Target="#'Lighting Waste Disposal Form'!A1"/><Relationship Id="rId4" Type="http://schemas.openxmlformats.org/officeDocument/2006/relationships/hyperlink" Target="#'Terms &amp; Conditions Part IV'!A1"/></Relationships>
</file>

<file path=xl/drawings/_rels/drawing2.xml.rels><?xml version="1.0" encoding="UTF-8" standalone="yes"?>
<Relationships xmlns="http://schemas.openxmlformats.org/package/2006/relationships"><Relationship Id="rId8" Type="http://schemas.openxmlformats.org/officeDocument/2006/relationships/hyperlink" Target="#'Rebate Calculation'!A1"/><Relationship Id="rId3" Type="http://schemas.openxmlformats.org/officeDocument/2006/relationships/hyperlink" Target="#'Required Documents &amp; Steps'!A1"/><Relationship Id="rId7" Type="http://schemas.openxmlformats.org/officeDocument/2006/relationships/hyperlink" Target="#'Lighting Savings, p1'!A1"/><Relationship Id="rId2" Type="http://schemas.openxmlformats.org/officeDocument/2006/relationships/image" Target="../media/image1.emf"/><Relationship Id="rId1" Type="http://schemas.openxmlformats.org/officeDocument/2006/relationships/hyperlink" Target="mailto:pcady@concordma.gov" TargetMode="External"/><Relationship Id="rId6" Type="http://schemas.openxmlformats.org/officeDocument/2006/relationships/hyperlink" Target="#'Lighting Controls Savings'!A1"/><Relationship Id="rId11" Type="http://schemas.openxmlformats.org/officeDocument/2006/relationships/hyperlink" Target="#'Technology Req. Part I'!A1"/><Relationship Id="rId5" Type="http://schemas.openxmlformats.org/officeDocument/2006/relationships/hyperlink" Target="#'Type Codes'!A1"/><Relationship Id="rId10" Type="http://schemas.openxmlformats.org/officeDocument/2006/relationships/hyperlink" Target="#'Lighting Waste Disposal Form'!A1"/><Relationship Id="rId4" Type="http://schemas.openxmlformats.org/officeDocument/2006/relationships/hyperlink" Target="#'Customer Info'!A1"/><Relationship Id="rId9" Type="http://schemas.openxmlformats.org/officeDocument/2006/relationships/hyperlink" Target="#'Terms &amp; Conditions Part IV'!A1"/></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www.concordma.gov/2003/Commercial-Lighting-Rebates---HELP" TargetMode="Externa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182880</xdr:rowOff>
    </xdr:from>
    <xdr:to>
      <xdr:col>9</xdr:col>
      <xdr:colOff>129540</xdr:colOff>
      <xdr:row>4</xdr:row>
      <xdr:rowOff>167640</xdr:rowOff>
    </xdr:to>
    <xdr:pic>
      <xdr:nvPicPr>
        <xdr:cNvPr id="135440" name="Picture 4">
          <a:extLst>
            <a:ext uri="{FF2B5EF4-FFF2-40B4-BE49-F238E27FC236}">
              <a16:creationId xmlns:a16="http://schemas.microsoft.com/office/drawing/2014/main" id="{00000000-0008-0000-0000-00001011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82880"/>
          <a:ext cx="50063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411480</xdr:colOff>
      <xdr:row>10</xdr:row>
      <xdr:rowOff>22860</xdr:rowOff>
    </xdr:from>
    <xdr:ext cx="1268168" cy="180740"/>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1104900" y="2004060"/>
          <a:ext cx="1268168" cy="180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2</xdr:col>
      <xdr:colOff>30480</xdr:colOff>
      <xdr:row>24</xdr:row>
      <xdr:rowOff>15240</xdr:rowOff>
    </xdr:from>
    <xdr:ext cx="1485900" cy="182880"/>
    <xdr:sp macro="" textlink="">
      <xdr:nvSpPr>
        <xdr:cNvPr id="3" name="TextBox 2">
          <a:hlinkClick xmlns:r="http://schemas.openxmlformats.org/officeDocument/2006/relationships" r:id="rId3"/>
          <a:extLst>
            <a:ext uri="{FF2B5EF4-FFF2-40B4-BE49-F238E27FC236}">
              <a16:creationId xmlns:a16="http://schemas.microsoft.com/office/drawing/2014/main" id="{00000000-0008-0000-0000-000003000000}"/>
            </a:ext>
          </a:extLst>
        </xdr:cNvPr>
        <xdr:cNvSpPr txBox="1"/>
      </xdr:nvSpPr>
      <xdr:spPr>
        <a:xfrm>
          <a:off x="723900" y="4663440"/>
          <a:ext cx="148590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2</xdr:col>
      <xdr:colOff>548640</xdr:colOff>
      <xdr:row>25</xdr:row>
      <xdr:rowOff>7620</xdr:rowOff>
    </xdr:from>
    <xdr:ext cx="1512008" cy="198120"/>
    <xdr:sp macro="" textlink="">
      <xdr:nvSpPr>
        <xdr:cNvPr id="4" name="TextBox 3">
          <a:hlinkClick xmlns:r="http://schemas.openxmlformats.org/officeDocument/2006/relationships" r:id="rId4"/>
          <a:extLst>
            <a:ext uri="{FF2B5EF4-FFF2-40B4-BE49-F238E27FC236}">
              <a16:creationId xmlns:a16="http://schemas.microsoft.com/office/drawing/2014/main" id="{00000000-0008-0000-0000-000004000000}"/>
            </a:ext>
          </a:extLst>
        </xdr:cNvPr>
        <xdr:cNvSpPr txBox="1"/>
      </xdr:nvSpPr>
      <xdr:spPr>
        <a:xfrm>
          <a:off x="1242060" y="4846320"/>
          <a:ext cx="1512008" cy="19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2</xdr:col>
      <xdr:colOff>22860</xdr:colOff>
      <xdr:row>31</xdr:row>
      <xdr:rowOff>0</xdr:rowOff>
    </xdr:from>
    <xdr:ext cx="2034540" cy="213360"/>
    <xdr:sp macro="" textlink="">
      <xdr:nvSpPr>
        <xdr:cNvPr id="5" name="TextBox 4">
          <a:hlinkClick xmlns:r="http://schemas.openxmlformats.org/officeDocument/2006/relationships" r:id="rId5"/>
          <a:extLst>
            <a:ext uri="{FF2B5EF4-FFF2-40B4-BE49-F238E27FC236}">
              <a16:creationId xmlns:a16="http://schemas.microsoft.com/office/drawing/2014/main" id="{00000000-0008-0000-0000-000005000000}"/>
            </a:ext>
          </a:extLst>
        </xdr:cNvPr>
        <xdr:cNvSpPr txBox="1"/>
      </xdr:nvSpPr>
      <xdr:spPr>
        <a:xfrm>
          <a:off x="716280" y="5981700"/>
          <a:ext cx="2034540"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14</xdr:col>
      <xdr:colOff>289560</xdr:colOff>
      <xdr:row>5</xdr:row>
      <xdr:rowOff>152400</xdr:rowOff>
    </xdr:from>
    <xdr:ext cx="1268168" cy="18074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481060" y="1104900"/>
          <a:ext cx="1268168" cy="180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14</xdr:col>
      <xdr:colOff>441960</xdr:colOff>
      <xdr:row>6</xdr:row>
      <xdr:rowOff>114300</xdr:rowOff>
    </xdr:from>
    <xdr:ext cx="1268168" cy="18074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633460" y="1257300"/>
          <a:ext cx="1268168" cy="180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289560</xdr:colOff>
      <xdr:row>43</xdr:row>
      <xdr:rowOff>83820</xdr:rowOff>
    </xdr:from>
    <xdr:ext cx="1539240" cy="280205"/>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5288280" y="7917180"/>
          <a:ext cx="15392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u="sng">
              <a:noFill/>
            </a:rPr>
            <a:t>pcady@concordma.</a:t>
          </a:r>
        </a:p>
      </xdr:txBody>
    </xdr:sp>
    <xdr:clientData/>
  </xdr:oneCellAnchor>
  <xdr:twoCellAnchor>
    <xdr:from>
      <xdr:col>1</xdr:col>
      <xdr:colOff>213360</xdr:colOff>
      <xdr:row>0</xdr:row>
      <xdr:rowOff>30480</xdr:rowOff>
    </xdr:from>
    <xdr:to>
      <xdr:col>9</xdr:col>
      <xdr:colOff>213360</xdr:colOff>
      <xdr:row>4</xdr:row>
      <xdr:rowOff>53340</xdr:rowOff>
    </xdr:to>
    <xdr:pic>
      <xdr:nvPicPr>
        <xdr:cNvPr id="156692" name="Picture 4">
          <a:extLst>
            <a:ext uri="{FF2B5EF4-FFF2-40B4-BE49-F238E27FC236}">
              <a16:creationId xmlns:a16="http://schemas.microsoft.com/office/drawing/2014/main" id="{00000000-0008-0000-0100-0000146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30480"/>
          <a:ext cx="49987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373380</xdr:colOff>
      <xdr:row>45</xdr:row>
      <xdr:rowOff>106680</xdr:rowOff>
    </xdr:from>
    <xdr:ext cx="1805940" cy="280205"/>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5372100" y="8656320"/>
          <a:ext cx="18059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u="sng">
              <a:noFill/>
            </a:rPr>
            <a:t>pcady@concordma.gov</a:t>
          </a:r>
        </a:p>
      </xdr:txBody>
    </xdr:sp>
    <xdr:clientData/>
  </xdr:oneCellAnchor>
  <xdr:oneCellAnchor>
    <xdr:from>
      <xdr:col>6</xdr:col>
      <xdr:colOff>327660</xdr:colOff>
      <xdr:row>43</xdr:row>
      <xdr:rowOff>106680</xdr:rowOff>
    </xdr:from>
    <xdr:ext cx="981359" cy="264560"/>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4076700" y="7940040"/>
          <a:ext cx="9813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106680</xdr:colOff>
      <xdr:row>18</xdr:row>
      <xdr:rowOff>7620</xdr:rowOff>
    </xdr:from>
    <xdr:ext cx="1554977" cy="218840"/>
    <xdr:sp macro="" textlink="">
      <xdr:nvSpPr>
        <xdr:cNvPr id="6" name="TextBox 5">
          <a:hlinkClick xmlns:r="http://schemas.openxmlformats.org/officeDocument/2006/relationships" r:id="rId4"/>
          <a:extLst>
            <a:ext uri="{FF2B5EF4-FFF2-40B4-BE49-F238E27FC236}">
              <a16:creationId xmlns:a16="http://schemas.microsoft.com/office/drawing/2014/main" id="{00000000-0008-0000-0100-000006000000}"/>
            </a:ext>
          </a:extLst>
        </xdr:cNvPr>
        <xdr:cNvSpPr txBox="1"/>
      </xdr:nvSpPr>
      <xdr:spPr>
        <a:xfrm>
          <a:off x="106680" y="3421380"/>
          <a:ext cx="1554977" cy="218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                                           </a:t>
          </a:r>
        </a:p>
      </xdr:txBody>
    </xdr:sp>
    <xdr:clientData/>
  </xdr:oneCellAnchor>
  <xdr:oneCellAnchor>
    <xdr:from>
      <xdr:col>0</xdr:col>
      <xdr:colOff>15240</xdr:colOff>
      <xdr:row>19</xdr:row>
      <xdr:rowOff>114300</xdr:rowOff>
    </xdr:from>
    <xdr:ext cx="1076961" cy="264560"/>
    <xdr:sp macro="" textlink="">
      <xdr:nvSpPr>
        <xdr:cNvPr id="7" name="TextBox 6">
          <a:hlinkClick xmlns:r="http://schemas.openxmlformats.org/officeDocument/2006/relationships" r:id="rId5"/>
          <a:extLst>
            <a:ext uri="{FF2B5EF4-FFF2-40B4-BE49-F238E27FC236}">
              <a16:creationId xmlns:a16="http://schemas.microsoft.com/office/drawing/2014/main" id="{00000000-0008-0000-0100-000007000000}"/>
            </a:ext>
          </a:extLst>
        </xdr:cNvPr>
        <xdr:cNvSpPr txBox="1"/>
      </xdr:nvSpPr>
      <xdr:spPr>
        <a:xfrm>
          <a:off x="15240" y="3726180"/>
          <a:ext cx="10769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7620</xdr:colOff>
      <xdr:row>27</xdr:row>
      <xdr:rowOff>15240</xdr:rowOff>
    </xdr:from>
    <xdr:ext cx="1873654" cy="264560"/>
    <xdr:sp macro="" textlink="">
      <xdr:nvSpPr>
        <xdr:cNvPr id="8" name="TextBox 7">
          <a:hlinkClick xmlns:r="http://schemas.openxmlformats.org/officeDocument/2006/relationships" r:id="rId6"/>
          <a:extLst>
            <a:ext uri="{FF2B5EF4-FFF2-40B4-BE49-F238E27FC236}">
              <a16:creationId xmlns:a16="http://schemas.microsoft.com/office/drawing/2014/main" id="{00000000-0008-0000-0100-000008000000}"/>
            </a:ext>
          </a:extLst>
        </xdr:cNvPr>
        <xdr:cNvSpPr txBox="1"/>
      </xdr:nvSpPr>
      <xdr:spPr>
        <a:xfrm>
          <a:off x="7620" y="4983480"/>
          <a:ext cx="1873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0</xdr:colOff>
      <xdr:row>24</xdr:row>
      <xdr:rowOff>7620</xdr:rowOff>
    </xdr:from>
    <xdr:ext cx="1395638" cy="264560"/>
    <xdr:sp macro="" textlink="">
      <xdr:nvSpPr>
        <xdr:cNvPr id="9" name="TextBox 8">
          <a:hlinkClick xmlns:r="http://schemas.openxmlformats.org/officeDocument/2006/relationships" r:id="rId7"/>
          <a:extLst>
            <a:ext uri="{FF2B5EF4-FFF2-40B4-BE49-F238E27FC236}">
              <a16:creationId xmlns:a16="http://schemas.microsoft.com/office/drawing/2014/main" id="{00000000-0008-0000-0100-000009000000}"/>
            </a:ext>
          </a:extLst>
        </xdr:cNvPr>
        <xdr:cNvSpPr txBox="1"/>
      </xdr:nvSpPr>
      <xdr:spPr>
        <a:xfrm>
          <a:off x="0" y="4457700"/>
          <a:ext cx="13956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7620</xdr:colOff>
      <xdr:row>33</xdr:row>
      <xdr:rowOff>7620</xdr:rowOff>
    </xdr:from>
    <xdr:ext cx="1491242" cy="264560"/>
    <xdr:sp macro="" textlink="">
      <xdr:nvSpPr>
        <xdr:cNvPr id="10" name="TextBox 9">
          <a:hlinkClick xmlns:r="http://schemas.openxmlformats.org/officeDocument/2006/relationships" r:id="rId8"/>
          <a:extLst>
            <a:ext uri="{FF2B5EF4-FFF2-40B4-BE49-F238E27FC236}">
              <a16:creationId xmlns:a16="http://schemas.microsoft.com/office/drawing/2014/main" id="{00000000-0008-0000-0100-00000A000000}"/>
            </a:ext>
          </a:extLst>
        </xdr:cNvPr>
        <xdr:cNvSpPr txBox="1"/>
      </xdr:nvSpPr>
      <xdr:spPr>
        <a:xfrm>
          <a:off x="7620" y="6088380"/>
          <a:ext cx="14912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30480</xdr:colOff>
      <xdr:row>36</xdr:row>
      <xdr:rowOff>114300</xdr:rowOff>
    </xdr:from>
    <xdr:ext cx="2415405" cy="264560"/>
    <xdr:sp macro="" textlink="">
      <xdr:nvSpPr>
        <xdr:cNvPr id="11" name="TextBox 10">
          <a:hlinkClick xmlns:r="http://schemas.openxmlformats.org/officeDocument/2006/relationships" r:id="rId9"/>
          <a:extLst>
            <a:ext uri="{FF2B5EF4-FFF2-40B4-BE49-F238E27FC236}">
              <a16:creationId xmlns:a16="http://schemas.microsoft.com/office/drawing/2014/main" id="{00000000-0008-0000-0100-00000B000000}"/>
            </a:ext>
          </a:extLst>
        </xdr:cNvPr>
        <xdr:cNvSpPr txBox="1"/>
      </xdr:nvSpPr>
      <xdr:spPr>
        <a:xfrm>
          <a:off x="30480" y="6789420"/>
          <a:ext cx="241540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45720</xdr:colOff>
      <xdr:row>40</xdr:row>
      <xdr:rowOff>7620</xdr:rowOff>
    </xdr:from>
    <xdr:ext cx="1873654" cy="264560"/>
    <xdr:sp macro="" textlink="">
      <xdr:nvSpPr>
        <xdr:cNvPr id="12" name="TextBox 11">
          <a:hlinkClick xmlns:r="http://schemas.openxmlformats.org/officeDocument/2006/relationships" r:id="rId10"/>
          <a:extLst>
            <a:ext uri="{FF2B5EF4-FFF2-40B4-BE49-F238E27FC236}">
              <a16:creationId xmlns:a16="http://schemas.microsoft.com/office/drawing/2014/main" id="{00000000-0008-0000-0100-00000C000000}"/>
            </a:ext>
          </a:extLst>
        </xdr:cNvPr>
        <xdr:cNvSpPr txBox="1"/>
      </xdr:nvSpPr>
      <xdr:spPr>
        <a:xfrm>
          <a:off x="45720" y="7322820"/>
          <a:ext cx="1873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oneCellAnchor>
    <xdr:from>
      <xdr:col>0</xdr:col>
      <xdr:colOff>60960</xdr:colOff>
      <xdr:row>42</xdr:row>
      <xdr:rowOff>0</xdr:rowOff>
    </xdr:from>
    <xdr:ext cx="2351669" cy="264560"/>
    <xdr:sp macro="" textlink="">
      <xdr:nvSpPr>
        <xdr:cNvPr id="13" name="TextBox 12">
          <a:hlinkClick xmlns:r="http://schemas.openxmlformats.org/officeDocument/2006/relationships" r:id="rId11"/>
          <a:extLst>
            <a:ext uri="{FF2B5EF4-FFF2-40B4-BE49-F238E27FC236}">
              <a16:creationId xmlns:a16="http://schemas.microsoft.com/office/drawing/2014/main" id="{00000000-0008-0000-0100-00000D000000}"/>
            </a:ext>
          </a:extLst>
        </xdr:cNvPr>
        <xdr:cNvSpPr txBox="1"/>
      </xdr:nvSpPr>
      <xdr:spPr>
        <a:xfrm>
          <a:off x="60960" y="7635240"/>
          <a:ext cx="23516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62</xdr:row>
      <xdr:rowOff>7620</xdr:rowOff>
    </xdr:from>
    <xdr:to>
      <xdr:col>11</xdr:col>
      <xdr:colOff>617220</xdr:colOff>
      <xdr:row>67</xdr:row>
      <xdr:rowOff>167640</xdr:rowOff>
    </xdr:to>
    <xdr:sp macro="" textlink="">
      <xdr:nvSpPr>
        <xdr:cNvPr id="158716" name="Rectangle 108">
          <a:extLst>
            <a:ext uri="{FF2B5EF4-FFF2-40B4-BE49-F238E27FC236}">
              <a16:creationId xmlns:a16="http://schemas.microsoft.com/office/drawing/2014/main" id="{00000000-0008-0000-0200-0000FC6B0200}"/>
            </a:ext>
          </a:extLst>
        </xdr:cNvPr>
        <xdr:cNvSpPr>
          <a:spLocks noChangeArrowheads="1"/>
        </xdr:cNvSpPr>
      </xdr:nvSpPr>
      <xdr:spPr bwMode="auto">
        <a:xfrm>
          <a:off x="0" y="9288780"/>
          <a:ext cx="7048500" cy="1036320"/>
        </a:xfrm>
        <a:prstGeom prst="rect">
          <a:avLst/>
        </a:prstGeom>
        <a:solidFill>
          <a:srgbClr val="C0C0C0"/>
        </a:solidFill>
        <a:ln w="9525">
          <a:solidFill>
            <a:srgbClr val="000000"/>
          </a:solidFill>
          <a:miter lim="800000"/>
          <a:headEnd/>
          <a:tailEnd/>
        </a:ln>
      </xdr:spPr>
    </xdr:sp>
    <xdr:clientData/>
  </xdr:twoCellAnchor>
  <xdr:twoCellAnchor>
    <xdr:from>
      <xdr:col>0</xdr:col>
      <xdr:colOff>0</xdr:colOff>
      <xdr:row>5</xdr:row>
      <xdr:rowOff>0</xdr:rowOff>
    </xdr:from>
    <xdr:to>
      <xdr:col>11</xdr:col>
      <xdr:colOff>615311</xdr:colOff>
      <xdr:row>6</xdr:row>
      <xdr:rowOff>142875</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0" y="819150"/>
          <a:ext cx="6867525" cy="3333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LIGHTING REBATE APPLICATION  </a:t>
          </a:r>
        </a:p>
      </xdr:txBody>
    </xdr:sp>
    <xdr:clientData/>
  </xdr:twoCellAnchor>
  <xdr:twoCellAnchor>
    <xdr:from>
      <xdr:col>0</xdr:col>
      <xdr:colOff>0</xdr:colOff>
      <xdr:row>6</xdr:row>
      <xdr:rowOff>224790</xdr:rowOff>
    </xdr:from>
    <xdr:to>
      <xdr:col>11</xdr:col>
      <xdr:colOff>615311</xdr:colOff>
      <xdr:row>8</xdr:row>
      <xdr:rowOff>47625</xdr:rowOff>
    </xdr:to>
    <xdr:sp macro="" textlink="">
      <xdr:nvSpPr>
        <xdr:cNvPr id="4" name="Rectangle 4">
          <a:extLst>
            <a:ext uri="{FF2B5EF4-FFF2-40B4-BE49-F238E27FC236}">
              <a16:creationId xmlns:a16="http://schemas.microsoft.com/office/drawing/2014/main" id="{00000000-0008-0000-0200-000004000000}"/>
            </a:ext>
          </a:extLst>
        </xdr:cNvPr>
        <xdr:cNvSpPr>
          <a:spLocks noChangeArrowheads="1"/>
        </xdr:cNvSpPr>
      </xdr:nvSpPr>
      <xdr:spPr bwMode="auto">
        <a:xfrm>
          <a:off x="0" y="1238250"/>
          <a:ext cx="6867525" cy="238125"/>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strike="noStrike">
              <a:solidFill>
                <a:srgbClr val="000000"/>
              </a:solidFill>
              <a:latin typeface="Arial Black"/>
            </a:rPr>
            <a:t>1.  CUSTOMER INFORMATION (please type</a:t>
          </a:r>
          <a:r>
            <a:rPr lang="en-US" sz="1000" b="0" i="0" strike="noStrike" baseline="0">
              <a:solidFill>
                <a:srgbClr val="000000"/>
              </a:solidFill>
              <a:latin typeface="Arial Black"/>
            </a:rPr>
            <a:t> or </a:t>
          </a:r>
          <a:r>
            <a:rPr lang="en-US" sz="1000" b="0" i="0" strike="noStrike">
              <a:solidFill>
                <a:srgbClr val="000000"/>
              </a:solidFill>
              <a:latin typeface="Arial Black"/>
              <a:ea typeface="+mn-ea"/>
              <a:cs typeface="+mn-cs"/>
            </a:rPr>
            <a:t>print) &amp; CUSTOMER SIGNATURE</a:t>
          </a:r>
        </a:p>
        <a:p>
          <a:pPr algn="l" rtl="0">
            <a:defRPr sz="1000"/>
          </a:pPr>
          <a:endParaRPr lang="en-US" sz="1000" b="0" i="0" strike="noStrike">
            <a:solidFill>
              <a:srgbClr val="000000"/>
            </a:solidFill>
            <a:latin typeface="Arial Black"/>
          </a:endParaRPr>
        </a:p>
      </xdr:txBody>
    </xdr:sp>
    <xdr:clientData/>
  </xdr:twoCellAnchor>
  <xdr:twoCellAnchor>
    <xdr:from>
      <xdr:col>3</xdr:col>
      <xdr:colOff>169545</xdr:colOff>
      <xdr:row>20</xdr:row>
      <xdr:rowOff>165189</xdr:rowOff>
    </xdr:from>
    <xdr:to>
      <xdr:col>12</xdr:col>
      <xdr:colOff>3</xdr:colOff>
      <xdr:row>24</xdr:row>
      <xdr:rowOff>8236</xdr:rowOff>
    </xdr:to>
    <xdr:sp macro="" textlink="">
      <xdr:nvSpPr>
        <xdr:cNvPr id="6" name="Text Box 81">
          <a:extLst>
            <a:ext uri="{FF2B5EF4-FFF2-40B4-BE49-F238E27FC236}">
              <a16:creationId xmlns:a16="http://schemas.microsoft.com/office/drawing/2014/main" id="{00000000-0008-0000-0200-000006000000}"/>
            </a:ext>
          </a:extLst>
        </xdr:cNvPr>
        <xdr:cNvSpPr txBox="1">
          <a:spLocks noChangeArrowheads="1"/>
        </xdr:cNvSpPr>
      </xdr:nvSpPr>
      <xdr:spPr bwMode="auto">
        <a:xfrm>
          <a:off x="1556657" y="3445327"/>
          <a:ext cx="5348968" cy="33881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ALL </a:t>
          </a:r>
          <a:r>
            <a:rPr lang="en-US" sz="1000" b="1" i="0" u="sng" strike="noStrike">
              <a:solidFill>
                <a:srgbClr val="000000"/>
              </a:solidFill>
              <a:latin typeface="Arial"/>
              <a:cs typeface="Arial"/>
            </a:rPr>
            <a:t>SPECIFICATION SHEETS</a:t>
          </a:r>
          <a:r>
            <a:rPr lang="en-US" sz="1000" b="1" i="0" u="none" strike="noStrike">
              <a:solidFill>
                <a:srgbClr val="000000"/>
              </a:solidFill>
              <a:latin typeface="Arial"/>
              <a:cs typeface="Arial"/>
            </a:rPr>
            <a:t> </a:t>
          </a:r>
          <a:r>
            <a:rPr lang="en-US" sz="1000" b="1" i="0" strike="noStrike">
              <a:solidFill>
                <a:srgbClr val="000000"/>
              </a:solidFill>
              <a:latin typeface="Arial"/>
              <a:cs typeface="Arial"/>
            </a:rPr>
            <a:t>MUST BE INCLUDED WITH YOUR FULLY COMPLETE </a:t>
          </a:r>
          <a:br>
            <a:rPr lang="en-US" sz="1000" b="1" i="0" strike="noStrike">
              <a:solidFill>
                <a:srgbClr val="000000"/>
              </a:solidFill>
              <a:latin typeface="Arial"/>
              <a:cs typeface="Arial"/>
            </a:rPr>
          </a:br>
          <a:r>
            <a:rPr lang="en-US" sz="1000" b="1" i="0" strike="noStrike">
              <a:solidFill>
                <a:srgbClr val="000000"/>
              </a:solidFill>
              <a:latin typeface="Arial"/>
              <a:cs typeface="Arial"/>
            </a:rPr>
            <a:t>AND SIGNED APPLICATION OR APPLICATION WILL BE RETURNED.</a:t>
          </a:r>
        </a:p>
      </xdr:txBody>
    </xdr:sp>
    <xdr:clientData/>
  </xdr:twoCellAnchor>
  <xdr:twoCellAnchor>
    <xdr:from>
      <xdr:col>1</xdr:col>
      <xdr:colOff>507810</xdr:colOff>
      <xdr:row>21</xdr:row>
      <xdr:rowOff>47625</xdr:rowOff>
    </xdr:from>
    <xdr:to>
      <xdr:col>3</xdr:col>
      <xdr:colOff>102077</xdr:colOff>
      <xdr:row>22</xdr:row>
      <xdr:rowOff>66675</xdr:rowOff>
    </xdr:to>
    <xdr:sp macro="" textlink="">
      <xdr:nvSpPr>
        <xdr:cNvPr id="7" name="Text Box 82">
          <a:extLst>
            <a:ext uri="{FF2B5EF4-FFF2-40B4-BE49-F238E27FC236}">
              <a16:creationId xmlns:a16="http://schemas.microsoft.com/office/drawing/2014/main" id="{00000000-0008-0000-0200-000007000000}"/>
            </a:ext>
          </a:extLst>
        </xdr:cNvPr>
        <xdr:cNvSpPr txBox="1">
          <a:spLocks noChangeArrowheads="1"/>
        </xdr:cNvSpPr>
      </xdr:nvSpPr>
      <xdr:spPr bwMode="auto">
        <a:xfrm>
          <a:off x="615034" y="3503839"/>
          <a:ext cx="881743" cy="202747"/>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FF0000"/>
              </a:solidFill>
              <a:latin typeface="Arial"/>
              <a:cs typeface="Arial"/>
            </a:rPr>
            <a:t>ATTENTION:</a:t>
          </a:r>
        </a:p>
      </xdr:txBody>
    </xdr:sp>
    <xdr:clientData/>
  </xdr:twoCellAnchor>
  <xdr:twoCellAnchor>
    <xdr:from>
      <xdr:col>0</xdr:col>
      <xdr:colOff>13607</xdr:colOff>
      <xdr:row>29</xdr:row>
      <xdr:rowOff>13608</xdr:rowOff>
    </xdr:from>
    <xdr:to>
      <xdr:col>12</xdr:col>
      <xdr:colOff>0</xdr:colOff>
      <xdr:row>35</xdr:row>
      <xdr:rowOff>9526</xdr:rowOff>
    </xdr:to>
    <xdr:sp macro="" textlink="">
      <xdr:nvSpPr>
        <xdr:cNvPr id="8" name="Text Box 89">
          <a:hlinkClick xmlns:r="http://schemas.openxmlformats.org/officeDocument/2006/relationships" r:id="rId1"/>
          <a:extLst>
            <a:ext uri="{FF2B5EF4-FFF2-40B4-BE49-F238E27FC236}">
              <a16:creationId xmlns:a16="http://schemas.microsoft.com/office/drawing/2014/main" id="{00000000-0008-0000-0200-000008000000}"/>
            </a:ext>
          </a:extLst>
        </xdr:cNvPr>
        <xdr:cNvSpPr txBox="1">
          <a:spLocks noChangeArrowheads="1"/>
        </xdr:cNvSpPr>
      </xdr:nvSpPr>
      <xdr:spPr bwMode="auto">
        <a:xfrm>
          <a:off x="13607" y="4565197"/>
          <a:ext cx="6898822" cy="989240"/>
        </a:xfrm>
        <a:prstGeom prst="rect">
          <a:avLst/>
        </a:prstGeom>
        <a:noFill/>
        <a:ln w="9525">
          <a:noFill/>
          <a:miter lim="800000"/>
          <a:headEnd/>
          <a:tailEnd/>
        </a:ln>
      </xdr:spPr>
      <xdr:txBody>
        <a:bodyPr vertOverflow="clip" wrap="square" lIns="27432" tIns="22860" rIns="0" bIns="0" anchor="t" upright="1"/>
        <a:lstStyle/>
        <a:p>
          <a:pPr algn="l" rtl="0">
            <a:lnSpc>
              <a:spcPct val="100000"/>
            </a:lnSpc>
            <a:spcBef>
              <a:spcPts val="0"/>
            </a:spcBef>
            <a:defRPr sz="1000"/>
          </a:pPr>
          <a:r>
            <a:rPr lang="en-US" sz="1000" b="0" i="0" strike="noStrike">
              <a:solidFill>
                <a:srgbClr val="000000"/>
              </a:solidFill>
              <a:latin typeface="Arial" panose="020B0604020202020204" pitchFamily="34" charset="0"/>
              <a:cs typeface="Arial" panose="020B0604020202020204" pitchFamily="34" charset="0"/>
            </a:rPr>
            <a:t>I certify that all the information in the application is correct to the best of my knowledge.  I have signed and submitted the Rebate</a:t>
          </a:r>
          <a:r>
            <a:rPr lang="en-US" sz="1000" b="0" i="0" strike="noStrike" baseline="0">
              <a:solidFill>
                <a:srgbClr val="000000"/>
              </a:solidFill>
              <a:latin typeface="Arial" panose="020B0604020202020204" pitchFamily="34" charset="0"/>
              <a:cs typeface="Arial" panose="020B0604020202020204" pitchFamily="34" charset="0"/>
            </a:rPr>
            <a:t> </a:t>
          </a:r>
          <a:r>
            <a:rPr lang="en-US" sz="1000" b="0" i="0" strike="noStrike">
              <a:solidFill>
                <a:srgbClr val="000000"/>
              </a:solidFill>
              <a:latin typeface="Arial" panose="020B0604020202020204" pitchFamily="34" charset="0"/>
              <a:cs typeface="Arial" panose="020B0604020202020204" pitchFamily="34" charset="0"/>
            </a:rPr>
            <a:t>Terms &amp; Conditions</a:t>
          </a:r>
          <a:r>
            <a:rPr lang="en-US" sz="1000" b="0" i="0" strike="noStrike" baseline="0">
              <a:solidFill>
                <a:srgbClr val="000000"/>
              </a:solidFill>
              <a:latin typeface="Arial" panose="020B0604020202020204" pitchFamily="34" charset="0"/>
              <a:cs typeface="Arial" panose="020B0604020202020204" pitchFamily="34" charset="0"/>
            </a:rPr>
            <a:t> in this application booklet.</a:t>
          </a:r>
          <a:r>
            <a:rPr lang="en-US" sz="1000" b="0" i="0" strike="noStrike">
              <a:solidFill>
                <a:srgbClr val="000000"/>
              </a:solidFill>
              <a:latin typeface="Arial" panose="020B0604020202020204" pitchFamily="34" charset="0"/>
              <a:cs typeface="Arial" panose="020B0604020202020204" pitchFamily="34" charset="0"/>
            </a:rPr>
            <a:t>  The equipment and installation methods</a:t>
          </a:r>
          <a:r>
            <a:rPr lang="en-US" sz="1000" b="0" i="0" strike="noStrike" baseline="0">
              <a:solidFill>
                <a:srgbClr val="000000"/>
              </a:solidFill>
              <a:latin typeface="Arial" panose="020B0604020202020204" pitchFamily="34" charset="0"/>
              <a:cs typeface="Arial" panose="020B0604020202020204" pitchFamily="34" charset="0"/>
            </a:rPr>
            <a:t> comply with the High Efficiency Lighting Program Technology Requirements at the end of this application booklet.  </a:t>
          </a:r>
          <a:r>
            <a:rPr lang="en-US" sz="1000" b="0" i="0" strike="noStrike">
              <a:solidFill>
                <a:srgbClr val="000000"/>
              </a:solidFill>
              <a:latin typeface="Arial" panose="020B0604020202020204" pitchFamily="34" charset="0"/>
              <a:cs typeface="Arial" panose="020B0604020202020204" pitchFamily="34" charset="0"/>
            </a:rPr>
            <a:t>I understand that I</a:t>
          </a:r>
          <a:r>
            <a:rPr lang="en-US" sz="1000" b="0" i="0" strike="noStrike" baseline="0">
              <a:solidFill>
                <a:srgbClr val="000000"/>
              </a:solidFill>
              <a:latin typeface="Arial" panose="020B0604020202020204" pitchFamily="34" charset="0"/>
              <a:cs typeface="Arial" panose="020B0604020202020204" pitchFamily="34" charset="0"/>
            </a:rPr>
            <a:t> must obtain CMLP's approval of this rebate application *PRIOR TO EQUIPMENT INSTALLATION,* in order to qualify for a rebate.  Once installation is complete, I understand that, </a:t>
          </a:r>
          <a:r>
            <a:rPr lang="en-US" sz="1000" b="0" i="0" baseline="0">
              <a:effectLst/>
              <a:latin typeface="Arial" panose="020B0604020202020204" pitchFamily="34" charset="0"/>
              <a:ea typeface="+mn-ea"/>
              <a:cs typeface="Arial" panose="020B0604020202020204" pitchFamily="34" charset="0"/>
            </a:rPr>
            <a:t>in order to receive a rebate payment,</a:t>
          </a:r>
          <a:r>
            <a:rPr lang="en-US" sz="1000" b="0" i="0" strike="noStrike" baseline="0">
              <a:solidFill>
                <a:srgbClr val="000000"/>
              </a:solidFill>
              <a:latin typeface="Arial" panose="020B0604020202020204" pitchFamily="34" charset="0"/>
              <a:cs typeface="Arial" panose="020B0604020202020204" pitchFamily="34" charset="0"/>
            </a:rPr>
            <a:t> I must submit the Completion Paperwork described at </a:t>
          </a:r>
          <a:r>
            <a:rPr lang="en-US" sz="1000" b="0" i="0" u="sng" strike="noStrike" baseline="0">
              <a:solidFill>
                <a:srgbClr val="0070C0"/>
              </a:solidFill>
              <a:latin typeface="Arial" panose="020B0604020202020204" pitchFamily="34" charset="0"/>
              <a:cs typeface="Arial" panose="020B0604020202020204" pitchFamily="34" charset="0"/>
            </a:rPr>
            <a:t>http://www.concordma.gov/2003/Commercial-Lighting-Rebates---HELP</a:t>
          </a:r>
          <a:r>
            <a:rPr lang="en-US" sz="1000" b="0" i="0" strike="noStrike" baseline="0">
              <a:solidFill>
                <a:srgbClr val="000000"/>
              </a:solidFill>
              <a:latin typeface="Arial" panose="020B0604020202020204" pitchFamily="34" charset="0"/>
              <a:cs typeface="Arial" panose="020B0604020202020204" pitchFamily="34" charset="0"/>
            </a:rPr>
            <a:t>.</a:t>
          </a: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39</xdr:row>
      <xdr:rowOff>97155</xdr:rowOff>
    </xdr:from>
    <xdr:to>
      <xdr:col>11</xdr:col>
      <xdr:colOff>613943</xdr:colOff>
      <xdr:row>41</xdr:row>
      <xdr:rowOff>60</xdr:rowOff>
    </xdr:to>
    <xdr:sp macro="" textlink="">
      <xdr:nvSpPr>
        <xdr:cNvPr id="9" name="Rectangle 93">
          <a:extLst>
            <a:ext uri="{FF2B5EF4-FFF2-40B4-BE49-F238E27FC236}">
              <a16:creationId xmlns:a16="http://schemas.microsoft.com/office/drawing/2014/main" id="{00000000-0008-0000-0200-000009000000}"/>
            </a:ext>
          </a:extLst>
        </xdr:cNvPr>
        <xdr:cNvSpPr>
          <a:spLocks noChangeArrowheads="1"/>
        </xdr:cNvSpPr>
      </xdr:nvSpPr>
      <xdr:spPr bwMode="auto">
        <a:xfrm>
          <a:off x="9525" y="6275614"/>
          <a:ext cx="6882493" cy="262618"/>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2.  CONTRACTOR / VENDOR INFORMATION (please type or print)</a:t>
          </a:r>
        </a:p>
      </xdr:txBody>
    </xdr:sp>
    <xdr:clientData/>
  </xdr:twoCellAnchor>
  <xdr:twoCellAnchor>
    <xdr:from>
      <xdr:col>0</xdr:col>
      <xdr:colOff>95250</xdr:colOff>
      <xdr:row>62</xdr:row>
      <xdr:rowOff>47625</xdr:rowOff>
    </xdr:from>
    <xdr:to>
      <xdr:col>3</xdr:col>
      <xdr:colOff>104775</xdr:colOff>
      <xdr:row>63</xdr:row>
      <xdr:rowOff>59202</xdr:rowOff>
    </xdr:to>
    <xdr:sp macro="" textlink="">
      <xdr:nvSpPr>
        <xdr:cNvPr id="10" name="Rectangle 94">
          <a:extLst>
            <a:ext uri="{FF2B5EF4-FFF2-40B4-BE49-F238E27FC236}">
              <a16:creationId xmlns:a16="http://schemas.microsoft.com/office/drawing/2014/main" id="{00000000-0008-0000-0200-00000A000000}"/>
            </a:ext>
          </a:extLst>
        </xdr:cNvPr>
        <xdr:cNvSpPr>
          <a:spLocks noChangeArrowheads="1"/>
        </xdr:cNvSpPr>
      </xdr:nvSpPr>
      <xdr:spPr bwMode="auto">
        <a:xfrm>
          <a:off x="95250" y="9705975"/>
          <a:ext cx="1400175"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OFFICE USE ONLY</a:t>
          </a:r>
        </a:p>
      </xdr:txBody>
    </xdr:sp>
    <xdr:clientData/>
  </xdr:twoCellAnchor>
  <xdr:twoCellAnchor>
    <xdr:from>
      <xdr:col>0</xdr:col>
      <xdr:colOff>57150</xdr:colOff>
      <xdr:row>63</xdr:row>
      <xdr:rowOff>97154</xdr:rowOff>
    </xdr:from>
    <xdr:to>
      <xdr:col>4</xdr:col>
      <xdr:colOff>388632</xdr:colOff>
      <xdr:row>66</xdr:row>
      <xdr:rowOff>123878</xdr:rowOff>
    </xdr:to>
    <xdr:sp macro="" textlink="">
      <xdr:nvSpPr>
        <xdr:cNvPr id="11" name="Text Box 95">
          <a:extLst>
            <a:ext uri="{FF2B5EF4-FFF2-40B4-BE49-F238E27FC236}">
              <a16:creationId xmlns:a16="http://schemas.microsoft.com/office/drawing/2014/main" id="{00000000-0008-0000-0200-00000B000000}"/>
            </a:ext>
          </a:extLst>
        </xdr:cNvPr>
        <xdr:cNvSpPr txBox="1">
          <a:spLocks noChangeArrowheads="1"/>
        </xdr:cNvSpPr>
      </xdr:nvSpPr>
      <xdr:spPr bwMode="auto">
        <a:xfrm>
          <a:off x="57150" y="9705974"/>
          <a:ext cx="2324100" cy="5619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Received </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________</a:t>
          </a:r>
        </a:p>
      </xdr:txBody>
    </xdr:sp>
    <xdr:clientData/>
  </xdr:twoCellAnchor>
  <xdr:twoCellAnchor>
    <xdr:from>
      <xdr:col>5</xdr:col>
      <xdr:colOff>471063</xdr:colOff>
      <xdr:row>62</xdr:row>
      <xdr:rowOff>59055</xdr:rowOff>
    </xdr:from>
    <xdr:to>
      <xdr:col>6</xdr:col>
      <xdr:colOff>194080</xdr:colOff>
      <xdr:row>63</xdr:row>
      <xdr:rowOff>135255</xdr:rowOff>
    </xdr:to>
    <xdr:sp macro="" textlink="">
      <xdr:nvSpPr>
        <xdr:cNvPr id="12" name="Text Box 104">
          <a:extLst>
            <a:ext uri="{FF2B5EF4-FFF2-40B4-BE49-F238E27FC236}">
              <a16:creationId xmlns:a16="http://schemas.microsoft.com/office/drawing/2014/main" id="{00000000-0008-0000-0200-00000C000000}"/>
            </a:ext>
          </a:extLst>
        </xdr:cNvPr>
        <xdr:cNvSpPr txBox="1">
          <a:spLocks noChangeArrowheads="1"/>
        </xdr:cNvSpPr>
      </xdr:nvSpPr>
      <xdr:spPr bwMode="auto">
        <a:xfrm>
          <a:off x="3075198" y="9516836"/>
          <a:ext cx="342900" cy="25989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NO</a:t>
          </a:r>
        </a:p>
      </xdr:txBody>
    </xdr:sp>
    <xdr:clientData/>
  </xdr:twoCellAnchor>
  <xdr:twoCellAnchor>
    <xdr:from>
      <xdr:col>2</xdr:col>
      <xdr:colOff>449580</xdr:colOff>
      <xdr:row>62</xdr:row>
      <xdr:rowOff>45720</xdr:rowOff>
    </xdr:from>
    <xdr:to>
      <xdr:col>9</xdr:col>
      <xdr:colOff>175260</xdr:colOff>
      <xdr:row>65</xdr:row>
      <xdr:rowOff>83820</xdr:rowOff>
    </xdr:to>
    <xdr:grpSp>
      <xdr:nvGrpSpPr>
        <xdr:cNvPr id="162822" name="Group 1">
          <a:extLst>
            <a:ext uri="{FF2B5EF4-FFF2-40B4-BE49-F238E27FC236}">
              <a16:creationId xmlns:a16="http://schemas.microsoft.com/office/drawing/2014/main" id="{00000000-0008-0000-0200-0000067C0200}"/>
            </a:ext>
          </a:extLst>
        </xdr:cNvPr>
        <xdr:cNvGrpSpPr>
          <a:grpSpLocks/>
        </xdr:cNvGrpSpPr>
      </xdr:nvGrpSpPr>
      <xdr:grpSpPr bwMode="auto">
        <a:xfrm>
          <a:off x="1230630" y="9465945"/>
          <a:ext cx="3992880" cy="581025"/>
          <a:chOff x="1569263" y="9972675"/>
          <a:chExt cx="4002862" cy="609600"/>
        </a:xfrm>
      </xdr:grpSpPr>
      <xdr:sp macro="" textlink="">
        <xdr:nvSpPr>
          <xdr:cNvPr id="14" name="Text Box 96">
            <a:extLst>
              <a:ext uri="{FF2B5EF4-FFF2-40B4-BE49-F238E27FC236}">
                <a16:creationId xmlns:a16="http://schemas.microsoft.com/office/drawing/2014/main" id="{00000000-0008-0000-0200-00000E000000}"/>
              </a:ext>
            </a:extLst>
          </xdr:cNvPr>
          <xdr:cNvSpPr txBox="1">
            <a:spLocks noChangeArrowheads="1"/>
          </xdr:cNvSpPr>
        </xdr:nvSpPr>
        <xdr:spPr bwMode="auto">
          <a:xfrm>
            <a:off x="1643666" y="9980913"/>
            <a:ext cx="1249964" cy="28008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Pre-Inspected?</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xdr:txBody>
      </xdr:sp>
      <xdr:sp macro="" textlink="">
        <xdr:nvSpPr>
          <xdr:cNvPr id="15" name="Text Box 97">
            <a:extLst>
              <a:ext uri="{FF2B5EF4-FFF2-40B4-BE49-F238E27FC236}">
                <a16:creationId xmlns:a16="http://schemas.microsoft.com/office/drawing/2014/main" id="{00000000-0008-0000-0200-00000F000000}"/>
              </a:ext>
            </a:extLst>
          </xdr:cNvPr>
          <xdr:cNvSpPr txBox="1">
            <a:spLocks noChangeArrowheads="1"/>
          </xdr:cNvSpPr>
        </xdr:nvSpPr>
        <xdr:spPr bwMode="auto">
          <a:xfrm>
            <a:off x="1569263" y="10244524"/>
            <a:ext cx="1078838" cy="27184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Post-Inspected?</a:t>
            </a:r>
          </a:p>
          <a:p>
            <a:pPr algn="l" rtl="0">
              <a:defRPr sz="1000"/>
            </a:pPr>
            <a:endParaRPr lang="en-US" sz="1000" b="1" i="0" strike="noStrike">
              <a:solidFill>
                <a:srgbClr val="000000"/>
              </a:solidFill>
              <a:latin typeface="Arial"/>
              <a:cs typeface="Arial"/>
            </a:endParaRPr>
          </a:p>
        </xdr:txBody>
      </xdr:sp>
      <xdr:sp macro="" textlink="">
        <xdr:nvSpPr>
          <xdr:cNvPr id="162854" name="Rectangle 98">
            <a:extLst>
              <a:ext uri="{FF2B5EF4-FFF2-40B4-BE49-F238E27FC236}">
                <a16:creationId xmlns:a16="http://schemas.microsoft.com/office/drawing/2014/main" id="{00000000-0008-0000-0200-0000267C0200}"/>
              </a:ext>
            </a:extLst>
          </xdr:cNvPr>
          <xdr:cNvSpPr>
            <a:spLocks noChangeArrowheads="1"/>
          </xdr:cNvSpPr>
        </xdr:nvSpPr>
        <xdr:spPr bwMode="auto">
          <a:xfrm>
            <a:off x="2647950" y="9982200"/>
            <a:ext cx="114300" cy="133350"/>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55" name="Rectangle 99">
            <a:extLst>
              <a:ext uri="{FF2B5EF4-FFF2-40B4-BE49-F238E27FC236}">
                <a16:creationId xmlns:a16="http://schemas.microsoft.com/office/drawing/2014/main" id="{00000000-0008-0000-0200-0000277C0200}"/>
              </a:ext>
            </a:extLst>
          </xdr:cNvPr>
          <xdr:cNvSpPr>
            <a:spLocks noChangeArrowheads="1"/>
          </xdr:cNvSpPr>
        </xdr:nvSpPr>
        <xdr:spPr bwMode="auto">
          <a:xfrm>
            <a:off x="2647950" y="10239375"/>
            <a:ext cx="114300" cy="133350"/>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56" name="Rectangle 100">
            <a:extLst>
              <a:ext uri="{FF2B5EF4-FFF2-40B4-BE49-F238E27FC236}">
                <a16:creationId xmlns:a16="http://schemas.microsoft.com/office/drawing/2014/main" id="{00000000-0008-0000-0200-0000287C0200}"/>
              </a:ext>
            </a:extLst>
          </xdr:cNvPr>
          <xdr:cNvSpPr>
            <a:spLocks noChangeArrowheads="1"/>
          </xdr:cNvSpPr>
        </xdr:nvSpPr>
        <xdr:spPr bwMode="auto">
          <a:xfrm>
            <a:off x="3181350" y="9982200"/>
            <a:ext cx="114300" cy="133350"/>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57" name="Rectangle 101">
            <a:extLst>
              <a:ext uri="{FF2B5EF4-FFF2-40B4-BE49-F238E27FC236}">
                <a16:creationId xmlns:a16="http://schemas.microsoft.com/office/drawing/2014/main" id="{00000000-0008-0000-0200-0000297C0200}"/>
              </a:ext>
            </a:extLst>
          </xdr:cNvPr>
          <xdr:cNvSpPr>
            <a:spLocks noChangeArrowheads="1"/>
          </xdr:cNvSpPr>
        </xdr:nvSpPr>
        <xdr:spPr bwMode="auto">
          <a:xfrm>
            <a:off x="3181350" y="10248900"/>
            <a:ext cx="114300" cy="133350"/>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20" name="Text Box 102">
            <a:extLst>
              <a:ext uri="{FF2B5EF4-FFF2-40B4-BE49-F238E27FC236}">
                <a16:creationId xmlns:a16="http://schemas.microsoft.com/office/drawing/2014/main" id="{00000000-0008-0000-0200-000014000000}"/>
              </a:ext>
            </a:extLst>
          </xdr:cNvPr>
          <xdr:cNvSpPr txBox="1">
            <a:spLocks noChangeArrowheads="1"/>
          </xdr:cNvSpPr>
        </xdr:nvSpPr>
        <xdr:spPr bwMode="auto">
          <a:xfrm>
            <a:off x="2856429" y="9989151"/>
            <a:ext cx="312491" cy="24713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YES</a:t>
            </a:r>
          </a:p>
        </xdr:txBody>
      </xdr:sp>
      <xdr:sp macro="" textlink="">
        <xdr:nvSpPr>
          <xdr:cNvPr id="21" name="Text Box 103">
            <a:extLst>
              <a:ext uri="{FF2B5EF4-FFF2-40B4-BE49-F238E27FC236}">
                <a16:creationId xmlns:a16="http://schemas.microsoft.com/office/drawing/2014/main" id="{00000000-0008-0000-0200-000015000000}"/>
              </a:ext>
            </a:extLst>
          </xdr:cNvPr>
          <xdr:cNvSpPr txBox="1">
            <a:spLocks noChangeArrowheads="1"/>
          </xdr:cNvSpPr>
        </xdr:nvSpPr>
        <xdr:spPr bwMode="auto">
          <a:xfrm>
            <a:off x="2856429" y="10244524"/>
            <a:ext cx="305051" cy="2883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YES</a:t>
            </a:r>
          </a:p>
        </xdr:txBody>
      </xdr:sp>
      <xdr:sp macro="" textlink="">
        <xdr:nvSpPr>
          <xdr:cNvPr id="22" name="Text Box 105">
            <a:extLst>
              <a:ext uri="{FF2B5EF4-FFF2-40B4-BE49-F238E27FC236}">
                <a16:creationId xmlns:a16="http://schemas.microsoft.com/office/drawing/2014/main" id="{00000000-0008-0000-0200-000016000000}"/>
              </a:ext>
            </a:extLst>
          </xdr:cNvPr>
          <xdr:cNvSpPr txBox="1">
            <a:spLocks noChangeArrowheads="1"/>
          </xdr:cNvSpPr>
        </xdr:nvSpPr>
        <xdr:spPr bwMode="auto">
          <a:xfrm>
            <a:off x="3407008" y="10252761"/>
            <a:ext cx="275290" cy="2883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NO</a:t>
            </a:r>
          </a:p>
        </xdr:txBody>
      </xdr:sp>
      <xdr:sp macro="" textlink="">
        <xdr:nvSpPr>
          <xdr:cNvPr id="23" name="Text Box 106">
            <a:extLst>
              <a:ext uri="{FF2B5EF4-FFF2-40B4-BE49-F238E27FC236}">
                <a16:creationId xmlns:a16="http://schemas.microsoft.com/office/drawing/2014/main" id="{00000000-0008-0000-0200-000017000000}"/>
              </a:ext>
            </a:extLst>
          </xdr:cNvPr>
          <xdr:cNvSpPr txBox="1">
            <a:spLocks noChangeArrowheads="1"/>
          </xdr:cNvSpPr>
        </xdr:nvSpPr>
        <xdr:spPr bwMode="auto">
          <a:xfrm>
            <a:off x="3659977" y="9972675"/>
            <a:ext cx="1778223" cy="33775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a:t>
            </a:r>
            <a:r>
              <a:rPr lang="en-US" sz="1000" b="0" i="0" strike="noStrike">
                <a:solidFill>
                  <a:srgbClr val="000000"/>
                </a:solidFill>
                <a:latin typeface="Arial"/>
                <a:cs typeface="Arial"/>
              </a:rPr>
              <a:t>_______  </a:t>
            </a:r>
            <a:r>
              <a:rPr lang="en-US" sz="1000" b="1" i="0" strike="noStrike">
                <a:solidFill>
                  <a:srgbClr val="000000"/>
                </a:solidFill>
                <a:latin typeface="Arial"/>
                <a:cs typeface="Arial"/>
              </a:rPr>
              <a:t>Initials </a:t>
            </a:r>
            <a:r>
              <a:rPr lang="en-US" sz="1000" b="0" i="0" strike="noStrike">
                <a:solidFill>
                  <a:srgbClr val="000000"/>
                </a:solidFill>
                <a:latin typeface="Arial"/>
                <a:cs typeface="Arial"/>
              </a:rPr>
              <a:t>______</a:t>
            </a:r>
          </a:p>
        </xdr:txBody>
      </xdr:sp>
      <xdr:sp macro="" textlink="">
        <xdr:nvSpPr>
          <xdr:cNvPr id="24" name="Text Box 107">
            <a:extLst>
              <a:ext uri="{FF2B5EF4-FFF2-40B4-BE49-F238E27FC236}">
                <a16:creationId xmlns:a16="http://schemas.microsoft.com/office/drawing/2014/main" id="{00000000-0008-0000-0200-000018000000}"/>
              </a:ext>
            </a:extLst>
          </xdr:cNvPr>
          <xdr:cNvSpPr txBox="1">
            <a:spLocks noChangeArrowheads="1"/>
          </xdr:cNvSpPr>
        </xdr:nvSpPr>
        <xdr:spPr bwMode="auto">
          <a:xfrm>
            <a:off x="3667417" y="10244524"/>
            <a:ext cx="1904708" cy="33775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a:t>
            </a:r>
            <a:r>
              <a:rPr lang="en-US" sz="1000" b="0" i="0" strike="noStrike">
                <a:solidFill>
                  <a:srgbClr val="000000"/>
                </a:solidFill>
                <a:latin typeface="Arial"/>
                <a:cs typeface="Arial"/>
              </a:rPr>
              <a:t>_______  </a:t>
            </a:r>
            <a:r>
              <a:rPr lang="en-US" sz="1000" b="1" i="0" strike="noStrike">
                <a:solidFill>
                  <a:srgbClr val="000000"/>
                </a:solidFill>
                <a:latin typeface="Arial"/>
                <a:cs typeface="Arial"/>
              </a:rPr>
              <a:t>Initials </a:t>
            </a:r>
            <a:r>
              <a:rPr lang="en-US" sz="1000" b="0" i="0" strike="noStrike">
                <a:solidFill>
                  <a:srgbClr val="000000"/>
                </a:solidFill>
                <a:latin typeface="Arial"/>
                <a:cs typeface="Arial"/>
              </a:rPr>
              <a:t>______</a:t>
            </a:r>
          </a:p>
        </xdr:txBody>
      </xdr:sp>
    </xdr:grpSp>
    <xdr:clientData/>
  </xdr:twoCellAnchor>
  <xdr:twoCellAnchor>
    <xdr:from>
      <xdr:col>9</xdr:col>
      <xdr:colOff>171450</xdr:colOff>
      <xdr:row>63</xdr:row>
      <xdr:rowOff>144780</xdr:rowOff>
    </xdr:from>
    <xdr:to>
      <xdr:col>11</xdr:col>
      <xdr:colOff>558219</xdr:colOff>
      <xdr:row>66</xdr:row>
      <xdr:rowOff>9563</xdr:rowOff>
    </xdr:to>
    <xdr:sp macro="" textlink="">
      <xdr:nvSpPr>
        <xdr:cNvPr id="25" name="Rectangle 109">
          <a:extLst>
            <a:ext uri="{FF2B5EF4-FFF2-40B4-BE49-F238E27FC236}">
              <a16:creationId xmlns:a16="http://schemas.microsoft.com/office/drawing/2014/main" id="{00000000-0008-0000-0200-000019000000}"/>
            </a:ext>
          </a:extLst>
        </xdr:cNvPr>
        <xdr:cNvSpPr>
          <a:spLocks noChangeArrowheads="1"/>
        </xdr:cNvSpPr>
      </xdr:nvSpPr>
      <xdr:spPr bwMode="auto">
        <a:xfrm>
          <a:off x="5219700" y="9829800"/>
          <a:ext cx="1590675" cy="428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rgbClr val="000000"/>
              </a:solidFill>
              <a:latin typeface="Arial"/>
              <a:cs typeface="Arial"/>
            </a:rPr>
            <a:t>    TOTAL REBATE AMOUNT</a:t>
          </a: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 </a:t>
          </a:r>
          <a:r>
            <a:rPr lang="en-US" sz="1400" b="0" i="0" strike="noStrike">
              <a:solidFill>
                <a:srgbClr val="000000"/>
              </a:solidFill>
              <a:latin typeface="Arial"/>
              <a:cs typeface="Arial"/>
            </a:rPr>
            <a:t>$</a:t>
          </a:r>
        </a:p>
      </xdr:txBody>
    </xdr:sp>
    <xdr:clientData/>
  </xdr:twoCellAnchor>
  <xdr:twoCellAnchor>
    <xdr:from>
      <xdr:col>1</xdr:col>
      <xdr:colOff>136072</xdr:colOff>
      <xdr:row>38</xdr:row>
      <xdr:rowOff>28577</xdr:rowOff>
    </xdr:from>
    <xdr:to>
      <xdr:col>11</xdr:col>
      <xdr:colOff>599528</xdr:colOff>
      <xdr:row>39</xdr:row>
      <xdr:rowOff>38100</xdr:rowOff>
    </xdr:to>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258536" y="6015720"/>
          <a:ext cx="6626678" cy="193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a:latin typeface="Arial" pitchFamily="34" charset="0"/>
              <a:cs typeface="Arial" pitchFamily="34" charset="0"/>
            </a:rPr>
            <a:t>Check here if you DO NOT permit us</a:t>
          </a:r>
          <a:r>
            <a:rPr lang="en-US" sz="900" baseline="0">
              <a:latin typeface="Arial" pitchFamily="34" charset="0"/>
              <a:cs typeface="Arial" pitchFamily="34" charset="0"/>
            </a:rPr>
            <a:t> </a:t>
          </a:r>
          <a:r>
            <a:rPr lang="en-US" sz="900">
              <a:latin typeface="Arial" pitchFamily="34" charset="0"/>
              <a:cs typeface="Arial" pitchFamily="34" charset="0"/>
            </a:rPr>
            <a:t>to use your business name in </a:t>
          </a:r>
          <a:r>
            <a:rPr lang="en-US" sz="900" baseline="0">
              <a:latin typeface="Arial" pitchFamily="34" charset="0"/>
              <a:cs typeface="Arial" pitchFamily="34" charset="0"/>
            </a:rPr>
            <a:t>Lighting </a:t>
          </a:r>
          <a:r>
            <a:rPr lang="en-US" sz="900">
              <a:latin typeface="Arial" pitchFamily="34" charset="0"/>
              <a:cs typeface="Arial" pitchFamily="34" charset="0"/>
            </a:rPr>
            <a:t>Program </a:t>
          </a:r>
          <a:r>
            <a:rPr lang="en-US" sz="900">
              <a:solidFill>
                <a:schemeClr val="dk1"/>
              </a:solidFill>
              <a:effectLst/>
              <a:latin typeface="Arial" panose="020B0604020202020204" pitchFamily="34" charset="0"/>
              <a:ea typeface="+mn-ea"/>
              <a:cs typeface="Arial" panose="020B0604020202020204" pitchFamily="34" charset="0"/>
            </a:rPr>
            <a:t>advertising </a:t>
          </a:r>
          <a:r>
            <a:rPr lang="en-US" sz="900">
              <a:latin typeface="Arial" pitchFamily="34" charset="0"/>
              <a:cs typeface="Arial" pitchFamily="34" charset="0"/>
            </a:rPr>
            <a:t>(eg website, newspaper ad).</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38</xdr:row>
          <xdr:rowOff>9525</xdr:rowOff>
        </xdr:from>
        <xdr:to>
          <xdr:col>1</xdr:col>
          <xdr:colOff>133350</xdr:colOff>
          <xdr:row>39</xdr:row>
          <xdr:rowOff>38100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200-000001880100}"/>
                </a:ext>
              </a:extLst>
            </xdr:cNvPr>
            <xdr:cNvSpPr/>
          </xdr:nvSpPr>
          <xdr:spPr bwMode="auto">
            <a:xfrm>
              <a:off x="0" y="0"/>
              <a:ext cx="0" cy="0"/>
            </a:xfrm>
            <a:prstGeom prst="rect">
              <a:avLst/>
            </a:prstGeom>
            <a:solidFill>
              <a:srgbClr val="FFFFCC" mc:Ignorable="a14" a14:legacySpreadsheetColorIndex="26"/>
            </a:solidFill>
            <a:ln>
              <a:noFill/>
            </a:ln>
            <a:effectLst/>
            <a:extLs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0</xdr:col>
      <xdr:colOff>19050</xdr:colOff>
      <xdr:row>50</xdr:row>
      <xdr:rowOff>87630</xdr:rowOff>
    </xdr:from>
    <xdr:to>
      <xdr:col>11</xdr:col>
      <xdr:colOff>613955</xdr:colOff>
      <xdr:row>51</xdr:row>
      <xdr:rowOff>173413</xdr:rowOff>
    </xdr:to>
    <xdr:sp macro="" textlink="">
      <xdr:nvSpPr>
        <xdr:cNvPr id="28" name="Rectangle 93">
          <a:extLst>
            <a:ext uri="{FF2B5EF4-FFF2-40B4-BE49-F238E27FC236}">
              <a16:creationId xmlns:a16="http://schemas.microsoft.com/office/drawing/2014/main" id="{00000000-0008-0000-0200-00001C000000}"/>
            </a:ext>
          </a:extLst>
        </xdr:cNvPr>
        <xdr:cNvSpPr>
          <a:spLocks noChangeArrowheads="1"/>
        </xdr:cNvSpPr>
      </xdr:nvSpPr>
      <xdr:spPr bwMode="auto">
        <a:xfrm>
          <a:off x="19050" y="7871732"/>
          <a:ext cx="6872968" cy="269422"/>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3.  PAYMENT METHOD (please choose lump</a:t>
          </a:r>
          <a:r>
            <a:rPr lang="en-US" sz="1000" b="0" i="0" strike="noStrike" baseline="0">
              <a:solidFill>
                <a:srgbClr val="000000"/>
              </a:solidFill>
              <a:latin typeface="Arial Black"/>
            </a:rPr>
            <a:t> sum check or rebate applied to bill)</a:t>
          </a:r>
          <a:endParaRPr lang="en-US" sz="1000" b="0" i="0" strike="noStrike">
            <a:solidFill>
              <a:srgbClr val="000000"/>
            </a:solidFill>
            <a:latin typeface="Arial Black"/>
          </a:endParaRPr>
        </a:p>
      </xdr:txBody>
    </xdr:sp>
    <xdr:clientData/>
  </xdr:twoCellAnchor>
  <xdr:twoCellAnchor>
    <xdr:from>
      <xdr:col>1</xdr:col>
      <xdr:colOff>628378</xdr:colOff>
      <xdr:row>54</xdr:row>
      <xdr:rowOff>47625</xdr:rowOff>
    </xdr:from>
    <xdr:to>
      <xdr:col>4</xdr:col>
      <xdr:colOff>159978</xdr:colOff>
      <xdr:row>55</xdr:row>
      <xdr:rowOff>49710</xdr:rowOff>
    </xdr:to>
    <xdr:sp macro="" textlink="">
      <xdr:nvSpPr>
        <xdr:cNvPr id="29" name="Text Box 96">
          <a:extLst>
            <a:ext uri="{FF2B5EF4-FFF2-40B4-BE49-F238E27FC236}">
              <a16:creationId xmlns:a16="http://schemas.microsoft.com/office/drawing/2014/main" id="{00000000-0008-0000-0200-00001D000000}"/>
            </a:ext>
          </a:extLst>
        </xdr:cNvPr>
        <xdr:cNvSpPr txBox="1">
          <a:spLocks noChangeArrowheads="1"/>
        </xdr:cNvSpPr>
      </xdr:nvSpPr>
      <xdr:spPr bwMode="auto">
        <a:xfrm>
          <a:off x="727982" y="8361589"/>
          <a:ext cx="1431472" cy="240848"/>
        </a:xfrm>
        <a:prstGeom prst="rect">
          <a:avLst/>
        </a:prstGeom>
        <a:noFill/>
        <a:ln w="9525">
          <a:noFill/>
          <a:miter lim="800000"/>
          <a:headEnd/>
          <a:tailEnd/>
        </a:ln>
      </xdr:spPr>
      <xdr:txBody>
        <a:bodyPr vertOverflow="clip" wrap="square" lIns="27432" tIns="22860" rIns="0" bIns="0" anchor="ctr" upright="1"/>
        <a:lstStyle/>
        <a:p>
          <a:pPr algn="l" rtl="0">
            <a:lnSpc>
              <a:spcPts val="700"/>
            </a:lnSpc>
            <a:defRPr sz="1000"/>
          </a:pPr>
          <a:r>
            <a:rPr lang="en-US" sz="1000" b="1" i="0" strike="noStrike">
              <a:solidFill>
                <a:srgbClr val="000000"/>
              </a:solidFill>
              <a:latin typeface="Arial"/>
              <a:cs typeface="Arial"/>
            </a:rPr>
            <a:t>CHECK</a:t>
          </a:r>
          <a:r>
            <a:rPr lang="en-US" sz="1000" b="1" i="0" strike="noStrike" baseline="0">
              <a:solidFill>
                <a:srgbClr val="000000"/>
              </a:solidFill>
              <a:latin typeface="Arial"/>
              <a:cs typeface="Arial"/>
            </a:rPr>
            <a:t> PAYABLE TO:</a:t>
          </a:r>
        </a:p>
      </xdr:txBody>
    </xdr:sp>
    <xdr:clientData/>
  </xdr:twoCellAnchor>
  <mc:AlternateContent xmlns:mc="http://schemas.openxmlformats.org/markup-compatibility/2006">
    <mc:Choice xmlns:a14="http://schemas.microsoft.com/office/drawing/2010/main" Requires="a14">
      <xdr:twoCellAnchor editAs="oneCell">
        <xdr:from>
          <xdr:col>8</xdr:col>
          <xdr:colOff>238125</xdr:colOff>
          <xdr:row>54</xdr:row>
          <xdr:rowOff>19050</xdr:rowOff>
        </xdr:from>
        <xdr:to>
          <xdr:col>10</xdr:col>
          <xdr:colOff>314325</xdr:colOff>
          <xdr:row>55</xdr:row>
          <xdr:rowOff>9525</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200-000002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Apply rebate to our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76200</xdr:rowOff>
        </xdr:from>
        <xdr:to>
          <xdr:col>8</xdr:col>
          <xdr:colOff>133350</xdr:colOff>
          <xdr:row>59</xdr:row>
          <xdr:rowOff>9525</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200-000003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Incorporated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57</xdr:row>
          <xdr:rowOff>66675</xdr:rowOff>
        </xdr:from>
        <xdr:to>
          <xdr:col>10</xdr:col>
          <xdr:colOff>161925</xdr:colOff>
          <xdr:row>59</xdr:row>
          <xdr:rowOff>9525</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200-000004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Incorporated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57</xdr:row>
          <xdr:rowOff>66675</xdr:rowOff>
        </xdr:from>
        <xdr:to>
          <xdr:col>11</xdr:col>
          <xdr:colOff>371475</xdr:colOff>
          <xdr:row>58</xdr:row>
          <xdr:rowOff>171450</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200-000005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54</xdr:row>
          <xdr:rowOff>0</xdr:rowOff>
        </xdr:from>
        <xdr:to>
          <xdr:col>5</xdr:col>
          <xdr:colOff>352425</xdr:colOff>
          <xdr:row>54</xdr:row>
          <xdr:rowOff>171450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200-000006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54</xdr:row>
          <xdr:rowOff>171450</xdr:rowOff>
        </xdr:from>
        <xdr:to>
          <xdr:col>6</xdr:col>
          <xdr:colOff>285750</xdr:colOff>
          <xdr:row>55</xdr:row>
          <xdr:rowOff>123825</xdr:rowOff>
        </xdr:to>
        <xdr:sp macro="" textlink="">
          <xdr:nvSpPr>
            <xdr:cNvPr id="100359" name="Check Box 7" descr="Contractor / Vendor" hidden="1">
              <a:extLst>
                <a:ext uri="{63B3BB69-23CF-44E3-9099-C40C66FF867C}">
                  <a14:compatExt spid="_x0000_s100359"/>
                </a:ext>
                <a:ext uri="{FF2B5EF4-FFF2-40B4-BE49-F238E27FC236}">
                  <a16:creationId xmlns:a16="http://schemas.microsoft.com/office/drawing/2014/main" id="{00000000-0008-0000-0200-0000078801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 / Vendor</a:t>
              </a:r>
            </a:p>
          </xdr:txBody>
        </xdr:sp>
        <xdr:clientData/>
      </xdr:twoCellAnchor>
    </mc:Choice>
    <mc:Fallback/>
  </mc:AlternateContent>
  <xdr:twoCellAnchor>
    <xdr:from>
      <xdr:col>1</xdr:col>
      <xdr:colOff>434340</xdr:colOff>
      <xdr:row>64</xdr:row>
      <xdr:rowOff>175260</xdr:rowOff>
    </xdr:from>
    <xdr:to>
      <xdr:col>9</xdr:col>
      <xdr:colOff>205740</xdr:colOff>
      <xdr:row>68</xdr:row>
      <xdr:rowOff>0</xdr:rowOff>
    </xdr:to>
    <xdr:grpSp>
      <xdr:nvGrpSpPr>
        <xdr:cNvPr id="162827" name="Group 1">
          <a:extLst>
            <a:ext uri="{FF2B5EF4-FFF2-40B4-BE49-F238E27FC236}">
              <a16:creationId xmlns:a16="http://schemas.microsoft.com/office/drawing/2014/main" id="{00000000-0008-0000-0200-00000B7C0200}"/>
            </a:ext>
          </a:extLst>
        </xdr:cNvPr>
        <xdr:cNvGrpSpPr>
          <a:grpSpLocks/>
        </xdr:cNvGrpSpPr>
      </xdr:nvGrpSpPr>
      <xdr:grpSpPr bwMode="auto">
        <a:xfrm>
          <a:off x="558165" y="9957435"/>
          <a:ext cx="4695825" cy="548640"/>
          <a:chOff x="775617" y="9997636"/>
          <a:chExt cx="4721669" cy="554703"/>
        </a:xfrm>
      </xdr:grpSpPr>
      <xdr:sp macro="" textlink="">
        <xdr:nvSpPr>
          <xdr:cNvPr id="36" name="Text Box 96">
            <a:extLst>
              <a:ext uri="{FF2B5EF4-FFF2-40B4-BE49-F238E27FC236}">
                <a16:creationId xmlns:a16="http://schemas.microsoft.com/office/drawing/2014/main" id="{00000000-0008-0000-0200-000024000000}"/>
              </a:ext>
            </a:extLst>
          </xdr:cNvPr>
          <xdr:cNvSpPr txBox="1">
            <a:spLocks noChangeArrowheads="1"/>
          </xdr:cNvSpPr>
        </xdr:nvSpPr>
        <xdr:spPr bwMode="auto">
          <a:xfrm>
            <a:off x="1103821" y="9997636"/>
            <a:ext cx="1506757" cy="2411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Rebate</a:t>
            </a:r>
            <a:r>
              <a:rPr lang="en-US" sz="1000" b="1" i="0" strike="noStrike" baseline="0">
                <a:solidFill>
                  <a:srgbClr val="000000"/>
                </a:solidFill>
                <a:latin typeface="Arial"/>
                <a:cs typeface="Arial"/>
              </a:rPr>
              <a:t> pre-approved?</a:t>
            </a: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xdr:txBody>
      </xdr:sp>
      <xdr:sp macro="" textlink="">
        <xdr:nvSpPr>
          <xdr:cNvPr id="37" name="Text Box 97">
            <a:extLst>
              <a:ext uri="{FF2B5EF4-FFF2-40B4-BE49-F238E27FC236}">
                <a16:creationId xmlns:a16="http://schemas.microsoft.com/office/drawing/2014/main" id="{00000000-0008-0000-0200-000025000000}"/>
              </a:ext>
            </a:extLst>
          </xdr:cNvPr>
          <xdr:cNvSpPr txBox="1">
            <a:spLocks noChangeArrowheads="1"/>
          </xdr:cNvSpPr>
        </xdr:nvSpPr>
        <xdr:spPr bwMode="auto">
          <a:xfrm>
            <a:off x="775617" y="10230772"/>
            <a:ext cx="1737992" cy="2411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baseline="0">
                <a:solidFill>
                  <a:srgbClr val="000000"/>
                </a:solidFill>
                <a:latin typeface="Arial"/>
                <a:cs typeface="Arial"/>
              </a:rPr>
              <a:t>Rebate payment approved?</a:t>
            </a: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xdr:txBody>
      </xdr:sp>
      <xdr:sp macro="" textlink="">
        <xdr:nvSpPr>
          <xdr:cNvPr id="162842" name="Rectangle 98">
            <a:extLst>
              <a:ext uri="{FF2B5EF4-FFF2-40B4-BE49-F238E27FC236}">
                <a16:creationId xmlns:a16="http://schemas.microsoft.com/office/drawing/2014/main" id="{00000000-0008-0000-0200-00001A7C0200}"/>
              </a:ext>
            </a:extLst>
          </xdr:cNvPr>
          <xdr:cNvSpPr>
            <a:spLocks noChangeArrowheads="1"/>
          </xdr:cNvSpPr>
        </xdr:nvSpPr>
        <xdr:spPr bwMode="auto">
          <a:xfrm>
            <a:off x="2559504" y="10020300"/>
            <a:ext cx="117021" cy="123825"/>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43" name="Rectangle 99">
            <a:extLst>
              <a:ext uri="{FF2B5EF4-FFF2-40B4-BE49-F238E27FC236}">
                <a16:creationId xmlns:a16="http://schemas.microsoft.com/office/drawing/2014/main" id="{00000000-0008-0000-0200-00001B7C0200}"/>
              </a:ext>
            </a:extLst>
          </xdr:cNvPr>
          <xdr:cNvSpPr>
            <a:spLocks noChangeArrowheads="1"/>
          </xdr:cNvSpPr>
        </xdr:nvSpPr>
        <xdr:spPr bwMode="auto">
          <a:xfrm>
            <a:off x="2559504" y="10242096"/>
            <a:ext cx="117021" cy="123825"/>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44" name="Rectangle 100">
            <a:extLst>
              <a:ext uri="{FF2B5EF4-FFF2-40B4-BE49-F238E27FC236}">
                <a16:creationId xmlns:a16="http://schemas.microsoft.com/office/drawing/2014/main" id="{00000000-0008-0000-0200-00001C7C0200}"/>
              </a:ext>
            </a:extLst>
          </xdr:cNvPr>
          <xdr:cNvSpPr>
            <a:spLocks noChangeArrowheads="1"/>
          </xdr:cNvSpPr>
        </xdr:nvSpPr>
        <xdr:spPr bwMode="auto">
          <a:xfrm>
            <a:off x="3076575" y="10029825"/>
            <a:ext cx="114300" cy="123825"/>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162845" name="Rectangle 101">
            <a:extLst>
              <a:ext uri="{FF2B5EF4-FFF2-40B4-BE49-F238E27FC236}">
                <a16:creationId xmlns:a16="http://schemas.microsoft.com/office/drawing/2014/main" id="{00000000-0008-0000-0200-00001D7C0200}"/>
              </a:ext>
            </a:extLst>
          </xdr:cNvPr>
          <xdr:cNvSpPr>
            <a:spLocks noChangeArrowheads="1"/>
          </xdr:cNvSpPr>
        </xdr:nvSpPr>
        <xdr:spPr bwMode="auto">
          <a:xfrm>
            <a:off x="3076575" y="10261146"/>
            <a:ext cx="114300" cy="117022"/>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sp macro="" textlink="">
        <xdr:nvSpPr>
          <xdr:cNvPr id="42" name="Text Box 102">
            <a:extLst>
              <a:ext uri="{FF2B5EF4-FFF2-40B4-BE49-F238E27FC236}">
                <a16:creationId xmlns:a16="http://schemas.microsoft.com/office/drawing/2014/main" id="{00000000-0008-0000-0200-00002A000000}"/>
              </a:ext>
            </a:extLst>
          </xdr:cNvPr>
          <xdr:cNvSpPr txBox="1">
            <a:spLocks noChangeArrowheads="1"/>
          </xdr:cNvSpPr>
        </xdr:nvSpPr>
        <xdr:spPr bwMode="auto">
          <a:xfrm>
            <a:off x="2774681" y="10037832"/>
            <a:ext cx="313286" cy="20901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YES</a:t>
            </a:r>
          </a:p>
        </xdr:txBody>
      </xdr:sp>
      <xdr:sp macro="" textlink="">
        <xdr:nvSpPr>
          <xdr:cNvPr id="43" name="Text Box 103">
            <a:extLst>
              <a:ext uri="{FF2B5EF4-FFF2-40B4-BE49-F238E27FC236}">
                <a16:creationId xmlns:a16="http://schemas.microsoft.com/office/drawing/2014/main" id="{00000000-0008-0000-0200-00002B000000}"/>
              </a:ext>
            </a:extLst>
          </xdr:cNvPr>
          <xdr:cNvSpPr txBox="1">
            <a:spLocks noChangeArrowheads="1"/>
          </xdr:cNvSpPr>
        </xdr:nvSpPr>
        <xdr:spPr bwMode="auto">
          <a:xfrm>
            <a:off x="2774681" y="10246850"/>
            <a:ext cx="305827" cy="26529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YES</a:t>
            </a:r>
          </a:p>
        </xdr:txBody>
      </xdr:sp>
      <xdr:sp macro="" textlink="">
        <xdr:nvSpPr>
          <xdr:cNvPr id="44" name="Text Box 105">
            <a:extLst>
              <a:ext uri="{FF2B5EF4-FFF2-40B4-BE49-F238E27FC236}">
                <a16:creationId xmlns:a16="http://schemas.microsoft.com/office/drawing/2014/main" id="{00000000-0008-0000-0200-00002C000000}"/>
              </a:ext>
            </a:extLst>
          </xdr:cNvPr>
          <xdr:cNvSpPr txBox="1">
            <a:spLocks noChangeArrowheads="1"/>
          </xdr:cNvSpPr>
        </xdr:nvSpPr>
        <xdr:spPr bwMode="auto">
          <a:xfrm>
            <a:off x="3311743" y="10262929"/>
            <a:ext cx="275990" cy="25725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NO</a:t>
            </a:r>
          </a:p>
        </xdr:txBody>
      </xdr:sp>
      <xdr:sp macro="" textlink="">
        <xdr:nvSpPr>
          <xdr:cNvPr id="45" name="Text Box 106">
            <a:extLst>
              <a:ext uri="{FF2B5EF4-FFF2-40B4-BE49-F238E27FC236}">
                <a16:creationId xmlns:a16="http://schemas.microsoft.com/office/drawing/2014/main" id="{00000000-0008-0000-0200-00002D000000}"/>
              </a:ext>
            </a:extLst>
          </xdr:cNvPr>
          <xdr:cNvSpPr txBox="1">
            <a:spLocks noChangeArrowheads="1"/>
          </xdr:cNvSpPr>
        </xdr:nvSpPr>
        <xdr:spPr bwMode="auto">
          <a:xfrm>
            <a:off x="3572814" y="10013714"/>
            <a:ext cx="1790206" cy="31352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a:t>
            </a:r>
            <a:r>
              <a:rPr lang="en-US" sz="1000" b="0" i="0" strike="noStrike">
                <a:solidFill>
                  <a:srgbClr val="000000"/>
                </a:solidFill>
                <a:latin typeface="Arial"/>
                <a:cs typeface="Arial"/>
              </a:rPr>
              <a:t>_______  </a:t>
            </a:r>
            <a:r>
              <a:rPr lang="en-US" sz="1000" b="1" i="0" strike="noStrike">
                <a:solidFill>
                  <a:srgbClr val="000000"/>
                </a:solidFill>
                <a:latin typeface="Arial"/>
                <a:cs typeface="Arial"/>
              </a:rPr>
              <a:t>Initials </a:t>
            </a:r>
            <a:r>
              <a:rPr lang="en-US" sz="1000" b="0" i="0" strike="noStrike">
                <a:solidFill>
                  <a:srgbClr val="000000"/>
                </a:solidFill>
                <a:latin typeface="Arial"/>
                <a:cs typeface="Arial"/>
              </a:rPr>
              <a:t>______</a:t>
            </a:r>
          </a:p>
        </xdr:txBody>
      </xdr:sp>
      <xdr:sp macro="" textlink="">
        <xdr:nvSpPr>
          <xdr:cNvPr id="46" name="Text Box 107">
            <a:extLst>
              <a:ext uri="{FF2B5EF4-FFF2-40B4-BE49-F238E27FC236}">
                <a16:creationId xmlns:a16="http://schemas.microsoft.com/office/drawing/2014/main" id="{00000000-0008-0000-0200-00002E000000}"/>
              </a:ext>
            </a:extLst>
          </xdr:cNvPr>
          <xdr:cNvSpPr txBox="1">
            <a:spLocks noChangeArrowheads="1"/>
          </xdr:cNvSpPr>
        </xdr:nvSpPr>
        <xdr:spPr bwMode="auto">
          <a:xfrm>
            <a:off x="3587733" y="10246850"/>
            <a:ext cx="1909553" cy="30548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a:t>
            </a:r>
            <a:r>
              <a:rPr lang="en-US" sz="1000" b="0" i="0" strike="noStrike">
                <a:solidFill>
                  <a:srgbClr val="000000"/>
                </a:solidFill>
                <a:latin typeface="Arial"/>
                <a:cs typeface="Arial"/>
              </a:rPr>
              <a:t>_______  </a:t>
            </a:r>
            <a:r>
              <a:rPr lang="en-US" sz="1000" b="1" i="0" strike="noStrike">
                <a:solidFill>
                  <a:srgbClr val="000000"/>
                </a:solidFill>
                <a:latin typeface="Arial"/>
                <a:cs typeface="Arial"/>
              </a:rPr>
              <a:t>Initials </a:t>
            </a:r>
            <a:r>
              <a:rPr lang="en-US" sz="1000" b="0" i="0" strike="noStrike">
                <a:solidFill>
                  <a:srgbClr val="000000"/>
                </a:solidFill>
                <a:latin typeface="Arial"/>
                <a:cs typeface="Arial"/>
              </a:rPr>
              <a:t>______</a:t>
            </a:r>
          </a:p>
        </xdr:txBody>
      </xdr:sp>
      <xdr:sp macro="" textlink="">
        <xdr:nvSpPr>
          <xdr:cNvPr id="47" name="Text Box 104">
            <a:extLst>
              <a:ext uri="{FF2B5EF4-FFF2-40B4-BE49-F238E27FC236}">
                <a16:creationId xmlns:a16="http://schemas.microsoft.com/office/drawing/2014/main" id="{00000000-0008-0000-0200-00002F000000}"/>
              </a:ext>
            </a:extLst>
          </xdr:cNvPr>
          <xdr:cNvSpPr txBox="1">
            <a:spLocks noChangeArrowheads="1"/>
          </xdr:cNvSpPr>
        </xdr:nvSpPr>
        <xdr:spPr bwMode="auto">
          <a:xfrm>
            <a:off x="3311743" y="10013714"/>
            <a:ext cx="343123" cy="2331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NO</a:t>
            </a:r>
          </a:p>
        </xdr:txBody>
      </xdr:sp>
    </xdr:grpSp>
    <xdr:clientData/>
  </xdr:twoCellAnchor>
  <xdr:twoCellAnchor>
    <xdr:from>
      <xdr:col>9</xdr:col>
      <xdr:colOff>92523</xdr:colOff>
      <xdr:row>66</xdr:row>
      <xdr:rowOff>85725</xdr:rowOff>
    </xdr:from>
    <xdr:to>
      <xdr:col>12</xdr:col>
      <xdr:colOff>0</xdr:colOff>
      <xdr:row>67</xdr:row>
      <xdr:rowOff>144840</xdr:rowOff>
    </xdr:to>
    <xdr:sp macro="" textlink="">
      <xdr:nvSpPr>
        <xdr:cNvPr id="48" name="Text Box 106">
          <a:extLst>
            <a:ext uri="{FF2B5EF4-FFF2-40B4-BE49-F238E27FC236}">
              <a16:creationId xmlns:a16="http://schemas.microsoft.com/office/drawing/2014/main" id="{00000000-0008-0000-0200-000030000000}"/>
            </a:ext>
          </a:extLst>
        </xdr:cNvPr>
        <xdr:cNvSpPr txBox="1">
          <a:spLocks noChangeArrowheads="1"/>
        </xdr:cNvSpPr>
      </xdr:nvSpPr>
      <xdr:spPr bwMode="auto">
        <a:xfrm>
          <a:off x="5161184" y="10270671"/>
          <a:ext cx="1789339" cy="250372"/>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Date </a:t>
          </a:r>
          <a:r>
            <a:rPr lang="en-US" sz="1000" b="0" i="0" strike="noStrike">
              <a:solidFill>
                <a:srgbClr val="000000"/>
              </a:solidFill>
              <a:latin typeface="Arial"/>
              <a:cs typeface="Arial"/>
            </a:rPr>
            <a:t>_______  </a:t>
          </a:r>
          <a:r>
            <a:rPr lang="en-US" sz="1000" b="1" i="0" strike="noStrike">
              <a:solidFill>
                <a:srgbClr val="000000"/>
              </a:solidFill>
              <a:latin typeface="Arial"/>
              <a:cs typeface="Arial"/>
            </a:rPr>
            <a:t>Initials </a:t>
          </a:r>
          <a:r>
            <a:rPr lang="en-US" sz="1000" b="0" i="0" strike="noStrike">
              <a:solidFill>
                <a:srgbClr val="000000"/>
              </a:solidFill>
              <a:latin typeface="Arial"/>
              <a:cs typeface="Arial"/>
            </a:rPr>
            <a:t>_____</a:t>
          </a:r>
        </a:p>
      </xdr:txBody>
    </xdr:sp>
    <xdr:clientData/>
  </xdr:twoCellAnchor>
  <xdr:twoCellAnchor>
    <xdr:from>
      <xdr:col>1</xdr:col>
      <xdr:colOff>281940</xdr:colOff>
      <xdr:row>0</xdr:row>
      <xdr:rowOff>60960</xdr:rowOff>
    </xdr:from>
    <xdr:to>
      <xdr:col>4</xdr:col>
      <xdr:colOff>579120</xdr:colOff>
      <xdr:row>3</xdr:row>
      <xdr:rowOff>114300</xdr:rowOff>
    </xdr:to>
    <xdr:grpSp>
      <xdr:nvGrpSpPr>
        <xdr:cNvPr id="162829" name="Group 13">
          <a:extLst>
            <a:ext uri="{FF2B5EF4-FFF2-40B4-BE49-F238E27FC236}">
              <a16:creationId xmlns:a16="http://schemas.microsoft.com/office/drawing/2014/main" id="{00000000-0008-0000-0200-00000D7C0200}"/>
            </a:ext>
          </a:extLst>
        </xdr:cNvPr>
        <xdr:cNvGrpSpPr>
          <a:grpSpLocks/>
        </xdr:cNvGrpSpPr>
      </xdr:nvGrpSpPr>
      <xdr:grpSpPr bwMode="auto">
        <a:xfrm>
          <a:off x="405765" y="60960"/>
          <a:ext cx="2173605" cy="767715"/>
          <a:chOff x="7258050" y="190500"/>
          <a:chExt cx="2581275" cy="847725"/>
        </a:xfrm>
      </xdr:grpSpPr>
      <xdr:pic>
        <xdr:nvPicPr>
          <xdr:cNvPr id="162835" name="Picture 4">
            <a:extLst>
              <a:ext uri="{FF2B5EF4-FFF2-40B4-BE49-F238E27FC236}">
                <a16:creationId xmlns:a16="http://schemas.microsoft.com/office/drawing/2014/main" id="{00000000-0008-0000-0200-0000137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73553"/>
          <a:stretch>
            <a:fillRect/>
          </a:stretch>
        </xdr:blipFill>
        <xdr:spPr bwMode="auto">
          <a:xfrm>
            <a:off x="7258050" y="285750"/>
            <a:ext cx="923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2836" name="Picture 46">
            <a:extLst>
              <a:ext uri="{FF2B5EF4-FFF2-40B4-BE49-F238E27FC236}">
                <a16:creationId xmlns:a16="http://schemas.microsoft.com/office/drawing/2014/main" id="{00000000-0008-0000-0200-0000147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494" t="74248"/>
          <a:stretch>
            <a:fillRect/>
          </a:stretch>
        </xdr:blipFill>
        <xdr:spPr bwMode="auto">
          <a:xfrm>
            <a:off x="7277100" y="895350"/>
            <a:ext cx="2562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2837" name="Picture 4">
            <a:extLst>
              <a:ext uri="{FF2B5EF4-FFF2-40B4-BE49-F238E27FC236}">
                <a16:creationId xmlns:a16="http://schemas.microsoft.com/office/drawing/2014/main" id="{00000000-0008-0000-0200-0000157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494" r="35396" b="57637"/>
          <a:stretch>
            <a:fillRect/>
          </a:stretch>
        </xdr:blipFill>
        <xdr:spPr bwMode="auto">
          <a:xfrm>
            <a:off x="8229600" y="190500"/>
            <a:ext cx="13239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2838" name="Picture 49">
            <a:extLst>
              <a:ext uri="{FF2B5EF4-FFF2-40B4-BE49-F238E27FC236}">
                <a16:creationId xmlns:a16="http://schemas.microsoft.com/office/drawing/2014/main" id="{00000000-0008-0000-0200-0000167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3857" b="57526"/>
          <a:stretch>
            <a:fillRect/>
          </a:stretch>
        </xdr:blipFill>
        <xdr:spPr bwMode="auto">
          <a:xfrm>
            <a:off x="8229600" y="409575"/>
            <a:ext cx="12573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2839" name="Picture 50">
            <a:extLst>
              <a:ext uri="{FF2B5EF4-FFF2-40B4-BE49-F238E27FC236}">
                <a16:creationId xmlns:a16="http://schemas.microsoft.com/office/drawing/2014/main" id="{00000000-0008-0000-0200-0000177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494" t="34782" r="29457" b="21330"/>
          <a:stretch>
            <a:fillRect/>
          </a:stretch>
        </xdr:blipFill>
        <xdr:spPr bwMode="auto">
          <a:xfrm>
            <a:off x="8229600" y="619125"/>
            <a:ext cx="1533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441960</xdr:colOff>
      <xdr:row>53</xdr:row>
      <xdr:rowOff>45720</xdr:rowOff>
    </xdr:from>
    <xdr:to>
      <xdr:col>11</xdr:col>
      <xdr:colOff>167640</xdr:colOff>
      <xdr:row>55</xdr:row>
      <xdr:rowOff>175260</xdr:rowOff>
    </xdr:to>
    <xdr:sp macro="" textlink="">
      <xdr:nvSpPr>
        <xdr:cNvPr id="162830" name="Rectangle 1">
          <a:extLst>
            <a:ext uri="{FF2B5EF4-FFF2-40B4-BE49-F238E27FC236}">
              <a16:creationId xmlns:a16="http://schemas.microsoft.com/office/drawing/2014/main" id="{00000000-0008-0000-0200-00000E7C0200}"/>
            </a:ext>
          </a:extLst>
        </xdr:cNvPr>
        <xdr:cNvSpPr>
          <a:spLocks noChangeArrowheads="1"/>
        </xdr:cNvSpPr>
      </xdr:nvSpPr>
      <xdr:spPr bwMode="auto">
        <a:xfrm>
          <a:off x="571500" y="8115300"/>
          <a:ext cx="6027420" cy="47244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60960</xdr:colOff>
      <xdr:row>56</xdr:row>
      <xdr:rowOff>99060</xdr:rowOff>
    </xdr:from>
    <xdr:to>
      <xdr:col>11</xdr:col>
      <xdr:colOff>518160</xdr:colOff>
      <xdr:row>60</xdr:row>
      <xdr:rowOff>30480</xdr:rowOff>
    </xdr:to>
    <xdr:sp macro="" textlink="">
      <xdr:nvSpPr>
        <xdr:cNvPr id="162831" name="Rectangle 57">
          <a:extLst>
            <a:ext uri="{FF2B5EF4-FFF2-40B4-BE49-F238E27FC236}">
              <a16:creationId xmlns:a16="http://schemas.microsoft.com/office/drawing/2014/main" id="{00000000-0008-0000-0200-00000F7C0200}"/>
            </a:ext>
          </a:extLst>
        </xdr:cNvPr>
        <xdr:cNvSpPr>
          <a:spLocks noChangeArrowheads="1"/>
        </xdr:cNvSpPr>
      </xdr:nvSpPr>
      <xdr:spPr bwMode="auto">
        <a:xfrm>
          <a:off x="60960" y="8686800"/>
          <a:ext cx="6888480" cy="46482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281940</xdr:colOff>
      <xdr:row>62</xdr:row>
      <xdr:rowOff>121920</xdr:rowOff>
    </xdr:from>
    <xdr:to>
      <xdr:col>9</xdr:col>
      <xdr:colOff>403860</xdr:colOff>
      <xdr:row>63</xdr:row>
      <xdr:rowOff>53340</xdr:rowOff>
    </xdr:to>
    <xdr:sp macro="" textlink="">
      <xdr:nvSpPr>
        <xdr:cNvPr id="162832" name="Rectangle 101">
          <a:extLst>
            <a:ext uri="{FF2B5EF4-FFF2-40B4-BE49-F238E27FC236}">
              <a16:creationId xmlns:a16="http://schemas.microsoft.com/office/drawing/2014/main" id="{00000000-0008-0000-0200-0000107C0200}"/>
            </a:ext>
          </a:extLst>
        </xdr:cNvPr>
        <xdr:cNvSpPr>
          <a:spLocks noChangeArrowheads="1"/>
        </xdr:cNvSpPr>
      </xdr:nvSpPr>
      <xdr:spPr bwMode="auto">
        <a:xfrm>
          <a:off x="5463540" y="9403080"/>
          <a:ext cx="121920" cy="106680"/>
        </a:xfrm>
        <a:prstGeom prst="rect">
          <a:avLst/>
        </a:prstGeom>
        <a:solidFill>
          <a:srgbClr val="C0C0C0"/>
        </a:solidFill>
        <a:ln w="9525">
          <a:solidFill>
            <a:srgbClr val="000000"/>
          </a:solidFill>
          <a:miter lim="800000"/>
          <a:headEnd/>
          <a:tailEnd/>
        </a:ln>
        <a:effectLst>
          <a:outerShdw dist="35921" dir="2700000" algn="ctr" rotWithShape="0">
            <a:srgbClr val="000000">
              <a:alpha val="50000"/>
            </a:srgbClr>
          </a:outerShdw>
        </a:effectLst>
      </xdr:spPr>
    </xdr:sp>
    <xdr:clientData/>
  </xdr:twoCellAnchor>
  <xdr:twoCellAnchor>
    <xdr:from>
      <xdr:col>9</xdr:col>
      <xdr:colOff>483869</xdr:colOff>
      <xdr:row>62</xdr:row>
      <xdr:rowOff>83547</xdr:rowOff>
    </xdr:from>
    <xdr:to>
      <xdr:col>11</xdr:col>
      <xdr:colOff>558197</xdr:colOff>
      <xdr:row>63</xdr:row>
      <xdr:rowOff>160640</xdr:rowOff>
    </xdr:to>
    <xdr:sp macro="" textlink="">
      <xdr:nvSpPr>
        <xdr:cNvPr id="59" name="Text Box 103">
          <a:extLst>
            <a:ext uri="{FF2B5EF4-FFF2-40B4-BE49-F238E27FC236}">
              <a16:creationId xmlns:a16="http://schemas.microsoft.com/office/drawing/2014/main" id="{00000000-0008-0000-0200-00003B000000}"/>
            </a:ext>
          </a:extLst>
        </xdr:cNvPr>
        <xdr:cNvSpPr txBox="1">
          <a:spLocks noChangeArrowheads="1"/>
        </xdr:cNvSpPr>
      </xdr:nvSpPr>
      <xdr:spPr bwMode="auto">
        <a:xfrm>
          <a:off x="5544910" y="9541328"/>
          <a:ext cx="1291318" cy="26078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n/a - Parking Lot</a:t>
          </a:r>
        </a:p>
      </xdr:txBody>
    </xdr:sp>
    <xdr:clientData/>
  </xdr:twoCellAnchor>
  <xdr:twoCellAnchor>
    <xdr:from>
      <xdr:col>5</xdr:col>
      <xdr:colOff>480060</xdr:colOff>
      <xdr:row>1</xdr:row>
      <xdr:rowOff>7620</xdr:rowOff>
    </xdr:from>
    <xdr:to>
      <xdr:col>5</xdr:col>
      <xdr:colOff>480060</xdr:colOff>
      <xdr:row>2</xdr:row>
      <xdr:rowOff>266700</xdr:rowOff>
    </xdr:to>
    <xdr:cxnSp macro="">
      <xdr:nvCxnSpPr>
        <xdr:cNvPr id="162834" name="Straight Connector 4">
          <a:extLst>
            <a:ext uri="{FF2B5EF4-FFF2-40B4-BE49-F238E27FC236}">
              <a16:creationId xmlns:a16="http://schemas.microsoft.com/office/drawing/2014/main" id="{00000000-0008-0000-0200-0000127C0200}"/>
            </a:ext>
          </a:extLst>
        </xdr:cNvPr>
        <xdr:cNvCxnSpPr>
          <a:cxnSpLocks noChangeShapeType="1"/>
        </xdr:cNvCxnSpPr>
      </xdr:nvCxnSpPr>
      <xdr:spPr bwMode="auto">
        <a:xfrm>
          <a:off x="3162300" y="121920"/>
          <a:ext cx="0" cy="55626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28575</xdr:rowOff>
    </xdr:from>
    <xdr:to>
      <xdr:col>8</xdr:col>
      <xdr:colOff>470318</xdr:colOff>
      <xdr:row>2</xdr:row>
      <xdr:rowOff>49568</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249767" y="28575"/>
          <a:ext cx="6036733"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ENERGY SAVINGS</a:t>
          </a:r>
          <a:r>
            <a:rPr lang="en-US" sz="1400" b="0" i="0" strike="noStrike" baseline="0">
              <a:solidFill>
                <a:srgbClr val="000000"/>
              </a:solidFill>
              <a:latin typeface="Arial Black"/>
            </a:rPr>
            <a:t> SUMMARY</a:t>
          </a:r>
          <a:endParaRPr lang="en-US" sz="1400" b="0" i="0" strike="noStrike">
            <a:solidFill>
              <a:srgbClr val="000000"/>
            </a:solidFill>
            <a:latin typeface="Arial Black"/>
          </a:endParaRPr>
        </a:p>
      </xdr:txBody>
    </xdr:sp>
    <xdr:clientData/>
  </xdr:twoCellAnchor>
  <xdr:twoCellAnchor>
    <xdr:from>
      <xdr:col>1</xdr:col>
      <xdr:colOff>9524</xdr:colOff>
      <xdr:row>13</xdr:row>
      <xdr:rowOff>3809</xdr:rowOff>
    </xdr:from>
    <xdr:to>
      <xdr:col>5</xdr:col>
      <xdr:colOff>1046436</xdr:colOff>
      <xdr:row>14</xdr:row>
      <xdr:rowOff>95250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21191" y="2810932"/>
          <a:ext cx="4710642" cy="522818"/>
        </a:xfrm>
        <a:prstGeom prst="rect">
          <a:avLst/>
        </a:prstGeom>
        <a:solidFill>
          <a:sysClr val="window" lastClr="FFFFFF"/>
        </a:solidFill>
        <a:ln w="9525" cmpd="sng">
          <a:solidFill>
            <a:schemeClr val="tx1"/>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sz="1400">
              <a:latin typeface="Arial Black" pitchFamily="34" charset="0"/>
            </a:rPr>
            <a:t>ENTER TOTAL PROJECT COST</a:t>
          </a:r>
          <a:endParaRPr lang="en-US" sz="900">
            <a:latin typeface="Arial" pitchFamily="34" charset="0"/>
            <a:cs typeface="Arial" pitchFamily="34" charset="0"/>
          </a:endParaRPr>
        </a:p>
      </xdr:txBody>
    </xdr:sp>
    <xdr:clientData/>
  </xdr:twoCellAnchor>
  <xdr:twoCellAnchor>
    <xdr:from>
      <xdr:col>1</xdr:col>
      <xdr:colOff>0</xdr:colOff>
      <xdr:row>6</xdr:row>
      <xdr:rowOff>0</xdr:rowOff>
    </xdr:from>
    <xdr:to>
      <xdr:col>8</xdr:col>
      <xdr:colOff>483865</xdr:colOff>
      <xdr:row>8</xdr:row>
      <xdr:rowOff>28575</xdr:rowOff>
    </xdr:to>
    <xdr:sp macro="" textlink="">
      <xdr:nvSpPr>
        <xdr:cNvPr id="7" name="Text Box 3">
          <a:extLst>
            <a:ext uri="{FF2B5EF4-FFF2-40B4-BE49-F238E27FC236}">
              <a16:creationId xmlns:a16="http://schemas.microsoft.com/office/drawing/2014/main" id="{00000000-0008-0000-0900-000007000000}"/>
            </a:ext>
          </a:extLst>
        </xdr:cNvPr>
        <xdr:cNvSpPr txBox="1">
          <a:spLocks noChangeArrowheads="1"/>
        </xdr:cNvSpPr>
      </xdr:nvSpPr>
      <xdr:spPr bwMode="auto">
        <a:xfrm>
          <a:off x="211667" y="1153583"/>
          <a:ext cx="6096000"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LIGHTING UPGRADE REBATE CALCULATION</a:t>
          </a:r>
        </a:p>
      </xdr:txBody>
    </xdr:sp>
    <xdr:clientData/>
  </xdr:twoCellAnchor>
  <xdr:twoCellAnchor>
    <xdr:from>
      <xdr:col>1</xdr:col>
      <xdr:colOff>11642</xdr:colOff>
      <xdr:row>47</xdr:row>
      <xdr:rowOff>84669</xdr:rowOff>
    </xdr:from>
    <xdr:to>
      <xdr:col>8</xdr:col>
      <xdr:colOff>520060</xdr:colOff>
      <xdr:row>49</xdr:row>
      <xdr:rowOff>266700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21192" y="8466669"/>
          <a:ext cx="6103408" cy="477306"/>
        </a:xfrm>
        <a:prstGeom prst="rect">
          <a:avLst/>
        </a:prstGeom>
        <a:solidFill>
          <a:schemeClr val="lt1"/>
        </a:solidFill>
        <a:ln w="9525" cmpd="sng">
          <a:solidFill>
            <a:schemeClr val="lt1">
              <a:shade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spcBef>
              <a:spcPts val="600"/>
            </a:spcBef>
          </a:pPr>
          <a:r>
            <a:rPr lang="en-US" sz="1100" b="1" i="0" u="none" strike="noStrike">
              <a:solidFill>
                <a:srgbClr val="FF0000"/>
              </a:solidFill>
              <a:effectLst/>
              <a:latin typeface="Arial" pitchFamily="34" charset="0"/>
              <a:ea typeface="+mn-ea"/>
              <a:cs typeface="Arial" pitchFamily="34" charset="0"/>
            </a:rPr>
            <a:t>*** Note: All projects must have pre-installation inspections by CMLP staff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12</xdr:row>
          <xdr:rowOff>38100</xdr:rowOff>
        </xdr:from>
        <xdr:to>
          <xdr:col>0</xdr:col>
          <xdr:colOff>342900</xdr:colOff>
          <xdr:row>12</xdr:row>
          <xdr:rowOff>247650</xdr:rowOff>
        </xdr:to>
        <xdr:sp macro="" textlink="">
          <xdr:nvSpPr>
            <xdr:cNvPr id="28243" name="Check Box 595" hidden="1">
              <a:extLst>
                <a:ext uri="{63B3BB69-23CF-44E3-9099-C40C66FF867C}">
                  <a14:compatExt spid="_x0000_s28243"/>
                </a:ext>
                <a:ext uri="{FF2B5EF4-FFF2-40B4-BE49-F238E27FC236}">
                  <a16:creationId xmlns:a16="http://schemas.microsoft.com/office/drawing/2014/main" id="{00000000-0008-0000-0E00-000053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9525</xdr:rowOff>
        </xdr:from>
        <xdr:to>
          <xdr:col>0</xdr:col>
          <xdr:colOff>323850</xdr:colOff>
          <xdr:row>10</xdr:row>
          <xdr:rowOff>209550</xdr:rowOff>
        </xdr:to>
        <xdr:sp macro="" textlink="">
          <xdr:nvSpPr>
            <xdr:cNvPr id="28244" name="Check Box 596" hidden="1">
              <a:extLst>
                <a:ext uri="{63B3BB69-23CF-44E3-9099-C40C66FF867C}">
                  <a14:compatExt spid="_x0000_s28244"/>
                </a:ext>
                <a:ext uri="{FF2B5EF4-FFF2-40B4-BE49-F238E27FC236}">
                  <a16:creationId xmlns:a16="http://schemas.microsoft.com/office/drawing/2014/main" id="{00000000-0008-0000-0E00-000054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9525</xdr:rowOff>
        </xdr:from>
        <xdr:to>
          <xdr:col>0</xdr:col>
          <xdr:colOff>333375</xdr:colOff>
          <xdr:row>21</xdr:row>
          <xdr:rowOff>28575</xdr:rowOff>
        </xdr:to>
        <xdr:sp macro="" textlink="">
          <xdr:nvSpPr>
            <xdr:cNvPr id="28245" name="Check Box 597" hidden="1">
              <a:extLst>
                <a:ext uri="{63B3BB69-23CF-44E3-9099-C40C66FF867C}">
                  <a14:compatExt spid="_x0000_s28245"/>
                </a:ext>
                <a:ext uri="{FF2B5EF4-FFF2-40B4-BE49-F238E27FC236}">
                  <a16:creationId xmlns:a16="http://schemas.microsoft.com/office/drawing/2014/main" id="{00000000-0008-0000-0E00-000055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9525</xdr:rowOff>
        </xdr:from>
        <xdr:to>
          <xdr:col>0</xdr:col>
          <xdr:colOff>333375</xdr:colOff>
          <xdr:row>22</xdr:row>
          <xdr:rowOff>28575</xdr:rowOff>
        </xdr:to>
        <xdr:sp macro="" textlink="">
          <xdr:nvSpPr>
            <xdr:cNvPr id="28246" name="Check Box 598" hidden="1">
              <a:extLst>
                <a:ext uri="{63B3BB69-23CF-44E3-9099-C40C66FF867C}">
                  <a14:compatExt spid="_x0000_s28246"/>
                </a:ext>
                <a:ext uri="{FF2B5EF4-FFF2-40B4-BE49-F238E27FC236}">
                  <a16:creationId xmlns:a16="http://schemas.microsoft.com/office/drawing/2014/main" id="{00000000-0008-0000-0E00-000056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9525</xdr:rowOff>
        </xdr:from>
        <xdr:to>
          <xdr:col>0</xdr:col>
          <xdr:colOff>333375</xdr:colOff>
          <xdr:row>23</xdr:row>
          <xdr:rowOff>28575</xdr:rowOff>
        </xdr:to>
        <xdr:sp macro="" textlink="">
          <xdr:nvSpPr>
            <xdr:cNvPr id="28247" name="Check Box 599" hidden="1">
              <a:extLst>
                <a:ext uri="{63B3BB69-23CF-44E3-9099-C40C66FF867C}">
                  <a14:compatExt spid="_x0000_s28247"/>
                </a:ext>
                <a:ext uri="{FF2B5EF4-FFF2-40B4-BE49-F238E27FC236}">
                  <a16:creationId xmlns:a16="http://schemas.microsoft.com/office/drawing/2014/main" id="{00000000-0008-0000-0E00-000057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9525</xdr:rowOff>
        </xdr:from>
        <xdr:to>
          <xdr:col>0</xdr:col>
          <xdr:colOff>333375</xdr:colOff>
          <xdr:row>29</xdr:row>
          <xdr:rowOff>28575</xdr:rowOff>
        </xdr:to>
        <xdr:sp macro="" textlink="">
          <xdr:nvSpPr>
            <xdr:cNvPr id="28248" name="Check Box 600" hidden="1">
              <a:extLst>
                <a:ext uri="{63B3BB69-23CF-44E3-9099-C40C66FF867C}">
                  <a14:compatExt spid="_x0000_s28248"/>
                </a:ext>
                <a:ext uri="{FF2B5EF4-FFF2-40B4-BE49-F238E27FC236}">
                  <a16:creationId xmlns:a16="http://schemas.microsoft.com/office/drawing/2014/main" id="{00000000-0008-0000-0E00-000058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9525</xdr:rowOff>
        </xdr:from>
        <xdr:to>
          <xdr:col>0</xdr:col>
          <xdr:colOff>333375</xdr:colOff>
          <xdr:row>30</xdr:row>
          <xdr:rowOff>28575</xdr:rowOff>
        </xdr:to>
        <xdr:sp macro="" textlink="">
          <xdr:nvSpPr>
            <xdr:cNvPr id="28249" name="Check Box 601" hidden="1">
              <a:extLst>
                <a:ext uri="{63B3BB69-23CF-44E3-9099-C40C66FF867C}">
                  <a14:compatExt spid="_x0000_s28249"/>
                </a:ext>
                <a:ext uri="{FF2B5EF4-FFF2-40B4-BE49-F238E27FC236}">
                  <a16:creationId xmlns:a16="http://schemas.microsoft.com/office/drawing/2014/main" id="{00000000-0008-0000-0E00-000059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9525</xdr:rowOff>
        </xdr:from>
        <xdr:to>
          <xdr:col>0</xdr:col>
          <xdr:colOff>333375</xdr:colOff>
          <xdr:row>31</xdr:row>
          <xdr:rowOff>28575</xdr:rowOff>
        </xdr:to>
        <xdr:sp macro="" textlink="">
          <xdr:nvSpPr>
            <xdr:cNvPr id="28250" name="Check Box 602" hidden="1">
              <a:extLst>
                <a:ext uri="{63B3BB69-23CF-44E3-9099-C40C66FF867C}">
                  <a14:compatExt spid="_x0000_s28250"/>
                </a:ext>
                <a:ext uri="{FF2B5EF4-FFF2-40B4-BE49-F238E27FC236}">
                  <a16:creationId xmlns:a16="http://schemas.microsoft.com/office/drawing/2014/main" id="{00000000-0008-0000-0E00-00005A6E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rehimer\Local%20Settings\Temporary%20Internet%20Files\OLK8\Work\OPU%20Rebat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Information"/>
      <sheetName val="Terms and Conditions"/>
      <sheetName val="Rebate Tables"/>
      <sheetName val="Results"/>
      <sheetName val="Rebate Questions"/>
    </sheetNames>
    <sheetDataSet>
      <sheetData sheetId="0" refreshError="1"/>
      <sheetData sheetId="1" refreshError="1"/>
      <sheetData sheetId="2" refreshError="1"/>
      <sheetData sheetId="3">
        <row r="2">
          <cell r="A2" t="str">
            <v>Result1</v>
          </cell>
          <cell r="B2">
            <v>8000</v>
          </cell>
          <cell r="C2" t="str">
            <v>2' - F20T12 1-Lamp</v>
          </cell>
          <cell r="D2">
            <v>28</v>
          </cell>
        </row>
        <row r="3">
          <cell r="A3" t="str">
            <v>Result2</v>
          </cell>
          <cell r="B3">
            <v>8001</v>
          </cell>
          <cell r="C3" t="str">
            <v>2' - F20T12 2-Lamp</v>
          </cell>
          <cell r="D3">
            <v>46</v>
          </cell>
        </row>
        <row r="4">
          <cell r="A4" t="str">
            <v>Result3</v>
          </cell>
          <cell r="B4">
            <v>8002</v>
          </cell>
          <cell r="C4" t="str">
            <v>2' - F20T12 3-Lamp</v>
          </cell>
          <cell r="D4">
            <v>68</v>
          </cell>
        </row>
        <row r="5">
          <cell r="A5" t="str">
            <v>Result4</v>
          </cell>
          <cell r="B5">
            <v>8003</v>
          </cell>
          <cell r="C5" t="str">
            <v>2' - F20T12 4-Lamp</v>
          </cell>
          <cell r="D5">
            <v>91</v>
          </cell>
        </row>
        <row r="6">
          <cell r="A6" t="str">
            <v>Result5</v>
          </cell>
          <cell r="B6">
            <v>8004</v>
          </cell>
          <cell r="C6" t="str">
            <v>3' - F30T12 30W 1-Lamp</v>
          </cell>
          <cell r="D6">
            <v>43</v>
          </cell>
        </row>
        <row r="7">
          <cell r="A7" t="str">
            <v>Result6</v>
          </cell>
          <cell r="B7">
            <v>8005</v>
          </cell>
          <cell r="C7" t="str">
            <v>3' - F30T12 30W 2-Lamp</v>
          </cell>
          <cell r="D7">
            <v>70</v>
          </cell>
        </row>
        <row r="8">
          <cell r="A8" t="str">
            <v>Result7</v>
          </cell>
          <cell r="B8">
            <v>8006</v>
          </cell>
          <cell r="C8" t="str">
            <v>3' - F30T12 30W 3-Lamp</v>
          </cell>
          <cell r="D8">
            <v>113</v>
          </cell>
        </row>
        <row r="9">
          <cell r="A9" t="str">
            <v>Result8</v>
          </cell>
          <cell r="B9">
            <v>8007</v>
          </cell>
          <cell r="C9" t="str">
            <v>3' - F30T12 30W 4-Lamp</v>
          </cell>
          <cell r="D9">
            <v>138</v>
          </cell>
        </row>
        <row r="10">
          <cell r="A10" t="str">
            <v>Result9</v>
          </cell>
          <cell r="B10">
            <v>8008</v>
          </cell>
          <cell r="C10" t="str">
            <v>3' - F30T12 25W 1-Lamp</v>
          </cell>
          <cell r="D10">
            <v>40</v>
          </cell>
        </row>
        <row r="11">
          <cell r="A11" t="str">
            <v>Result10</v>
          </cell>
          <cell r="B11">
            <v>8009</v>
          </cell>
          <cell r="C11" t="str">
            <v>3' - F30T12 25W 2-Lamp</v>
          </cell>
          <cell r="D11">
            <v>63</v>
          </cell>
        </row>
        <row r="12">
          <cell r="A12" t="str">
            <v>Result11</v>
          </cell>
          <cell r="B12">
            <v>8010</v>
          </cell>
          <cell r="C12" t="str">
            <v>3' - F30T12 25W 3-Lamp</v>
          </cell>
          <cell r="D12">
            <v>103</v>
          </cell>
        </row>
        <row r="13">
          <cell r="A13" t="str">
            <v>Result12</v>
          </cell>
          <cell r="B13">
            <v>8011</v>
          </cell>
          <cell r="C13" t="str">
            <v>3' - F30T12 25W 4-Lamp</v>
          </cell>
          <cell r="D13">
            <v>125</v>
          </cell>
        </row>
        <row r="14">
          <cell r="A14" t="str">
            <v>Result13</v>
          </cell>
          <cell r="B14">
            <v>8012</v>
          </cell>
          <cell r="C14" t="str">
            <v>4' - F40T12 40W 1-Lamp</v>
          </cell>
          <cell r="D14">
            <v>46</v>
          </cell>
        </row>
        <row r="15">
          <cell r="A15" t="str">
            <v>Result14</v>
          </cell>
          <cell r="B15">
            <v>8013</v>
          </cell>
          <cell r="C15" t="str">
            <v>4' - F40T12 40W 2-Lamp</v>
          </cell>
          <cell r="D15">
            <v>81</v>
          </cell>
        </row>
        <row r="16">
          <cell r="A16" t="str">
            <v>Result15</v>
          </cell>
          <cell r="B16">
            <v>8014</v>
          </cell>
          <cell r="C16" t="str">
            <v>4' - F40T12 40W 3-Lamp</v>
          </cell>
          <cell r="D16">
            <v>123</v>
          </cell>
        </row>
        <row r="17">
          <cell r="A17" t="str">
            <v>Result16</v>
          </cell>
          <cell r="B17">
            <v>8015</v>
          </cell>
          <cell r="C17" t="str">
            <v>4' - F40T12 40W 4-Lamp</v>
          </cell>
          <cell r="D17">
            <v>161</v>
          </cell>
        </row>
        <row r="18">
          <cell r="A18" t="str">
            <v>Result17</v>
          </cell>
          <cell r="B18">
            <v>8016</v>
          </cell>
          <cell r="C18" t="str">
            <v>4' - F40T12 34W 1-Lamp</v>
          </cell>
          <cell r="D18">
            <v>42</v>
          </cell>
        </row>
        <row r="19">
          <cell r="A19" t="str">
            <v>Result18</v>
          </cell>
          <cell r="B19">
            <v>8017</v>
          </cell>
          <cell r="C19" t="str">
            <v>4' - F40T12 34W 2-Lamp</v>
          </cell>
          <cell r="D19">
            <v>69</v>
          </cell>
        </row>
        <row r="20">
          <cell r="A20" t="str">
            <v>Result19</v>
          </cell>
          <cell r="B20">
            <v>8018</v>
          </cell>
          <cell r="C20" t="str">
            <v>4' - F40T12 34W 3-Lamp</v>
          </cell>
          <cell r="D20">
            <v>108</v>
          </cell>
        </row>
        <row r="21">
          <cell r="A21" t="str">
            <v>Result20</v>
          </cell>
          <cell r="B21">
            <v>8019</v>
          </cell>
          <cell r="C21" t="str">
            <v>4' - F40T12 34W 4-Lamp</v>
          </cell>
          <cell r="D21">
            <v>135</v>
          </cell>
        </row>
        <row r="22">
          <cell r="A22" t="str">
            <v>Result21</v>
          </cell>
          <cell r="B22">
            <v>8020</v>
          </cell>
          <cell r="C22" t="str">
            <v>4' - F48T12 1-Lamp</v>
          </cell>
          <cell r="D22">
            <v>55</v>
          </cell>
        </row>
        <row r="23">
          <cell r="A23" t="str">
            <v>Result22</v>
          </cell>
          <cell r="B23">
            <v>8021</v>
          </cell>
          <cell r="C23" t="str">
            <v>4' - F48T12 2-Lamp</v>
          </cell>
          <cell r="D23">
            <v>93</v>
          </cell>
        </row>
        <row r="24">
          <cell r="A24" t="str">
            <v>Result23</v>
          </cell>
          <cell r="B24">
            <v>8022</v>
          </cell>
          <cell r="C24" t="str">
            <v>4' - F48T12 HO 1-Lamp</v>
          </cell>
          <cell r="D24">
            <v>76</v>
          </cell>
        </row>
        <row r="25">
          <cell r="A25" t="str">
            <v>Result24</v>
          </cell>
          <cell r="B25">
            <v>8023</v>
          </cell>
          <cell r="C25" t="str">
            <v>4' - F48T12 HO 2-Lamp</v>
          </cell>
          <cell r="D25">
            <v>130</v>
          </cell>
        </row>
        <row r="26">
          <cell r="A26" t="str">
            <v>Result25</v>
          </cell>
          <cell r="B26">
            <v>8024</v>
          </cell>
          <cell r="C26" t="str">
            <v>4' - F48T12 HO 3-Lamp</v>
          </cell>
          <cell r="D26">
            <v>195</v>
          </cell>
        </row>
        <row r="27">
          <cell r="A27" t="str">
            <v>Result26</v>
          </cell>
          <cell r="B27">
            <v>8025</v>
          </cell>
          <cell r="C27" t="str">
            <v>4' - F48T12 HO 4-Lamp</v>
          </cell>
          <cell r="D27">
            <v>260</v>
          </cell>
        </row>
        <row r="28">
          <cell r="A28" t="str">
            <v>Result27</v>
          </cell>
          <cell r="B28">
            <v>8026</v>
          </cell>
          <cell r="C28" t="str">
            <v>4' - F48T12 VHO 1-Lamp</v>
          </cell>
          <cell r="D28">
            <v>134</v>
          </cell>
        </row>
        <row r="29">
          <cell r="A29" t="str">
            <v>Result28</v>
          </cell>
          <cell r="B29">
            <v>8027</v>
          </cell>
          <cell r="C29" t="str">
            <v>4' - F48T12 VHO 2-Lamp</v>
          </cell>
          <cell r="D29">
            <v>240</v>
          </cell>
        </row>
        <row r="30">
          <cell r="A30" t="str">
            <v>Result29</v>
          </cell>
          <cell r="B30">
            <v>8028</v>
          </cell>
          <cell r="C30" t="str">
            <v>4' - F48T12 VHO 3-Lamp</v>
          </cell>
          <cell r="D30">
            <v>450</v>
          </cell>
        </row>
        <row r="31">
          <cell r="A31" t="str">
            <v>Result30</v>
          </cell>
          <cell r="B31">
            <v>8029</v>
          </cell>
          <cell r="C31" t="str">
            <v>5' - F60T12 1-Lamp</v>
          </cell>
          <cell r="D31">
            <v>100</v>
          </cell>
        </row>
        <row r="32">
          <cell r="A32" t="str">
            <v>Result31</v>
          </cell>
          <cell r="B32">
            <v>8030</v>
          </cell>
          <cell r="C32" t="str">
            <v>5' - F60T12 2-Lamp</v>
          </cell>
          <cell r="D32">
            <v>135</v>
          </cell>
        </row>
        <row r="33">
          <cell r="A33" t="str">
            <v>Result32</v>
          </cell>
          <cell r="B33">
            <v>8031</v>
          </cell>
          <cell r="C33" t="str">
            <v>5' - F60T12 HO 1-Lamp</v>
          </cell>
          <cell r="D33">
            <v>126</v>
          </cell>
        </row>
        <row r="34">
          <cell r="A34" t="str">
            <v>Result33</v>
          </cell>
          <cell r="B34">
            <v>8032</v>
          </cell>
          <cell r="C34" t="str">
            <v>5' - F60T12 HO 2-Lamp</v>
          </cell>
          <cell r="D34">
            <v>170</v>
          </cell>
        </row>
        <row r="35">
          <cell r="A35" t="str">
            <v>Result34</v>
          </cell>
          <cell r="B35">
            <v>8033</v>
          </cell>
          <cell r="C35" t="str">
            <v>5' - F60T12 HO 3-Lamp</v>
          </cell>
          <cell r="D35">
            <v>250</v>
          </cell>
        </row>
        <row r="36">
          <cell r="A36" t="str">
            <v>Result35</v>
          </cell>
          <cell r="B36">
            <v>8034</v>
          </cell>
          <cell r="C36" t="str">
            <v>5' - F60T12 HO 4-Lamp</v>
          </cell>
          <cell r="D36">
            <v>330</v>
          </cell>
        </row>
        <row r="37">
          <cell r="A37" t="str">
            <v>Result36</v>
          </cell>
          <cell r="B37">
            <v>8035</v>
          </cell>
          <cell r="C37" t="str">
            <v>5' - F60T12 VHO 1-Lamp</v>
          </cell>
          <cell r="D37">
            <v>157</v>
          </cell>
        </row>
        <row r="38">
          <cell r="A38" t="str">
            <v>Result 37</v>
          </cell>
          <cell r="B38">
            <v>8036</v>
          </cell>
          <cell r="C38" t="str">
            <v>5' - F60T12 VHO 2-Lamp</v>
          </cell>
          <cell r="D38">
            <v>310</v>
          </cell>
        </row>
        <row r="39">
          <cell r="A39" t="str">
            <v>Result38</v>
          </cell>
          <cell r="B39">
            <v>8037</v>
          </cell>
          <cell r="C39" t="str">
            <v>6' - F72T12 1-Lamp</v>
          </cell>
          <cell r="D39">
            <v>107</v>
          </cell>
        </row>
        <row r="40">
          <cell r="A40" t="str">
            <v>Result39</v>
          </cell>
          <cell r="B40">
            <v>8038</v>
          </cell>
          <cell r="C40" t="str">
            <v>6' - F72T12 2-Lamp</v>
          </cell>
          <cell r="D40">
            <v>145</v>
          </cell>
        </row>
        <row r="41">
          <cell r="A41" t="str">
            <v>Result40</v>
          </cell>
          <cell r="B41">
            <v>8039</v>
          </cell>
          <cell r="C41" t="str">
            <v>6' - F72T12 HO 1-Lamp</v>
          </cell>
          <cell r="D41">
            <v>135</v>
          </cell>
        </row>
        <row r="42">
          <cell r="A42" t="str">
            <v>Result41</v>
          </cell>
          <cell r="B42">
            <v>8040</v>
          </cell>
          <cell r="C42" t="str">
            <v>6' - F72T12 HO 2-Lamp</v>
          </cell>
          <cell r="D42">
            <v>195</v>
          </cell>
        </row>
        <row r="43">
          <cell r="A43" t="str">
            <v>Result42</v>
          </cell>
          <cell r="B43">
            <v>8041</v>
          </cell>
          <cell r="C43" t="str">
            <v>6' - F72T12 HO 3-Lamp</v>
          </cell>
          <cell r="D43">
            <v>265</v>
          </cell>
        </row>
        <row r="44">
          <cell r="A44" t="str">
            <v>Result43</v>
          </cell>
          <cell r="B44">
            <v>8042</v>
          </cell>
          <cell r="C44" t="str">
            <v>6' - F72T12 HO 4-Lamp</v>
          </cell>
          <cell r="D44">
            <v>330</v>
          </cell>
        </row>
        <row r="45">
          <cell r="A45" t="str">
            <v>Result44</v>
          </cell>
          <cell r="B45">
            <v>8043</v>
          </cell>
          <cell r="C45" t="str">
            <v>6' - F72T12 VHO 1-Lamp</v>
          </cell>
          <cell r="D45">
            <v>180</v>
          </cell>
        </row>
        <row r="46">
          <cell r="A46" t="str">
            <v>Result45</v>
          </cell>
          <cell r="B46">
            <v>8044</v>
          </cell>
          <cell r="C46" t="str">
            <v>6' - F72T12 VHO 2-Lamp</v>
          </cell>
          <cell r="D46">
            <v>300</v>
          </cell>
        </row>
        <row r="47">
          <cell r="A47" t="str">
            <v>Result46</v>
          </cell>
          <cell r="B47">
            <v>8045</v>
          </cell>
          <cell r="C47" t="str">
            <v>6' - F72T12 VHO 3-Lamp</v>
          </cell>
          <cell r="D47">
            <v>450</v>
          </cell>
        </row>
        <row r="48">
          <cell r="A48" t="str">
            <v>Result47</v>
          </cell>
          <cell r="B48">
            <v>8046</v>
          </cell>
          <cell r="C48" t="str">
            <v>8' - F96T12 75W 1-Lamp</v>
          </cell>
          <cell r="D48">
            <v>100</v>
          </cell>
        </row>
        <row r="49">
          <cell r="A49" t="str">
            <v>Result48</v>
          </cell>
          <cell r="B49">
            <v>8047</v>
          </cell>
          <cell r="C49" t="str">
            <v>8' - F96T12 75W 2-Lamp</v>
          </cell>
          <cell r="D49">
            <v>180</v>
          </cell>
        </row>
        <row r="50">
          <cell r="A50" t="str">
            <v>Result49</v>
          </cell>
          <cell r="B50">
            <v>8048</v>
          </cell>
          <cell r="C50" t="str">
            <v>8' - F96T12 60W 1-Lamp</v>
          </cell>
          <cell r="D50">
            <v>83</v>
          </cell>
        </row>
        <row r="51">
          <cell r="A51" t="str">
            <v>Result50</v>
          </cell>
          <cell r="B51">
            <v>8049</v>
          </cell>
          <cell r="C51" t="str">
            <v>8' - F96T12 60W 2-Lamp</v>
          </cell>
          <cell r="D51">
            <v>123</v>
          </cell>
        </row>
        <row r="52">
          <cell r="A52" t="str">
            <v>Result51</v>
          </cell>
          <cell r="B52">
            <v>8050</v>
          </cell>
          <cell r="C52" t="str">
            <v>8' - F96T12 HO 110W 1-Lamp</v>
          </cell>
          <cell r="D52">
            <v>139</v>
          </cell>
        </row>
        <row r="53">
          <cell r="A53" t="str">
            <v>Result52</v>
          </cell>
          <cell r="B53">
            <v>8051</v>
          </cell>
          <cell r="C53" t="str">
            <v>8' - F96T12 HO 110W 2-Lamp</v>
          </cell>
          <cell r="D53">
            <v>257</v>
          </cell>
        </row>
        <row r="54">
          <cell r="A54" t="str">
            <v>Result53</v>
          </cell>
          <cell r="B54">
            <v>8052</v>
          </cell>
          <cell r="C54" t="str">
            <v>8' - F96T12 HO 110W 3-Lamp</v>
          </cell>
          <cell r="D54">
            <v>330</v>
          </cell>
        </row>
        <row r="55">
          <cell r="A55" t="str">
            <v>Result54</v>
          </cell>
          <cell r="B55">
            <v>8053</v>
          </cell>
          <cell r="C55" t="str">
            <v>8' - F96T12 HO 95W 1-Lamp</v>
          </cell>
          <cell r="D55">
            <v>125</v>
          </cell>
        </row>
        <row r="56">
          <cell r="A56" t="str">
            <v>Result55</v>
          </cell>
          <cell r="B56">
            <v>8054</v>
          </cell>
          <cell r="C56" t="str">
            <v>8' - F96T12 HO 95W 2-Lamp</v>
          </cell>
          <cell r="D56">
            <v>227</v>
          </cell>
        </row>
        <row r="57">
          <cell r="A57" t="str">
            <v>Result56</v>
          </cell>
          <cell r="B57">
            <v>8055</v>
          </cell>
          <cell r="C57" t="str">
            <v>8' - F96T12 VHO 215W 1-Lamp</v>
          </cell>
          <cell r="D57">
            <v>230</v>
          </cell>
        </row>
        <row r="58">
          <cell r="A58" t="str">
            <v>Result57</v>
          </cell>
          <cell r="B58">
            <v>8056</v>
          </cell>
          <cell r="C58" t="str">
            <v>8' - F96T12 VHO 215W 2-Lamp</v>
          </cell>
          <cell r="D58">
            <v>375</v>
          </cell>
        </row>
        <row r="59">
          <cell r="A59" t="str">
            <v>Result58</v>
          </cell>
          <cell r="B59">
            <v>8057</v>
          </cell>
          <cell r="C59" t="str">
            <v>8' - F96T12 VHO 215W 3-Lamp</v>
          </cell>
          <cell r="D59">
            <v>570</v>
          </cell>
        </row>
        <row r="60">
          <cell r="A60" t="str">
            <v>Result59</v>
          </cell>
          <cell r="B60">
            <v>8058</v>
          </cell>
          <cell r="C60" t="str">
            <v>8' - F96T12 VHO 185W 1-Lamp</v>
          </cell>
          <cell r="D60">
            <v>200</v>
          </cell>
        </row>
        <row r="61">
          <cell r="A61" t="str">
            <v>Result60</v>
          </cell>
          <cell r="B61">
            <v>8059</v>
          </cell>
          <cell r="C61" t="str">
            <v>8' - F96T12 VHO 185W 2-Lamp</v>
          </cell>
          <cell r="D61">
            <v>325</v>
          </cell>
        </row>
        <row r="62">
          <cell r="A62" t="str">
            <v>Result61</v>
          </cell>
          <cell r="B62">
            <v>8095</v>
          </cell>
          <cell r="C62" t="str">
            <v>6W Incandescent</v>
          </cell>
          <cell r="D62">
            <v>6</v>
          </cell>
        </row>
        <row r="63">
          <cell r="A63" t="str">
            <v>Result62</v>
          </cell>
          <cell r="B63">
            <v>8060</v>
          </cell>
          <cell r="C63" t="str">
            <v>40W Incandescent</v>
          </cell>
          <cell r="D63">
            <v>40</v>
          </cell>
        </row>
        <row r="64">
          <cell r="A64" t="str">
            <v>Result63</v>
          </cell>
          <cell r="B64">
            <v>8061</v>
          </cell>
          <cell r="C64" t="str">
            <v>60W Incandescent</v>
          </cell>
          <cell r="D64">
            <v>60</v>
          </cell>
        </row>
        <row r="65">
          <cell r="A65" t="str">
            <v>Result64</v>
          </cell>
          <cell r="B65">
            <v>8062</v>
          </cell>
          <cell r="C65" t="str">
            <v>75W Incandescent</v>
          </cell>
          <cell r="D65">
            <v>75</v>
          </cell>
        </row>
        <row r="66">
          <cell r="A66" t="str">
            <v>Result65</v>
          </cell>
          <cell r="B66">
            <v>8063</v>
          </cell>
          <cell r="C66" t="str">
            <v>100W Incandescent</v>
          </cell>
          <cell r="D66">
            <v>100</v>
          </cell>
        </row>
        <row r="67">
          <cell r="A67" t="str">
            <v>Result66</v>
          </cell>
          <cell r="B67">
            <v>8064</v>
          </cell>
          <cell r="C67" t="str">
            <v>150W Incandescent</v>
          </cell>
          <cell r="D67">
            <v>150</v>
          </cell>
        </row>
        <row r="68">
          <cell r="A68" t="str">
            <v>Result67</v>
          </cell>
          <cell r="B68">
            <v>8065</v>
          </cell>
          <cell r="C68" t="str">
            <v>200W Incandescent</v>
          </cell>
          <cell r="D68">
            <v>200</v>
          </cell>
        </row>
        <row r="69">
          <cell r="A69" t="str">
            <v>Result68</v>
          </cell>
          <cell r="B69">
            <v>8066</v>
          </cell>
          <cell r="C69" t="str">
            <v>300W Incandescent</v>
          </cell>
          <cell r="D69">
            <v>300</v>
          </cell>
        </row>
        <row r="70">
          <cell r="A70" t="str">
            <v>Result400</v>
          </cell>
          <cell r="B70">
            <v>8096</v>
          </cell>
          <cell r="C70" t="str">
            <v>450W Incandescent</v>
          </cell>
          <cell r="D70">
            <v>450</v>
          </cell>
        </row>
        <row r="71">
          <cell r="A71" t="str">
            <v>Result69</v>
          </cell>
          <cell r="B71">
            <v>8067</v>
          </cell>
          <cell r="C71" t="str">
            <v>500W Incandescent</v>
          </cell>
          <cell r="D71">
            <v>500</v>
          </cell>
        </row>
        <row r="72">
          <cell r="A72" t="str">
            <v>Result70</v>
          </cell>
          <cell r="B72">
            <v>8068</v>
          </cell>
          <cell r="C72" t="str">
            <v>750W Incandescent</v>
          </cell>
          <cell r="D72">
            <v>750</v>
          </cell>
        </row>
        <row r="73">
          <cell r="A73" t="str">
            <v>Result71</v>
          </cell>
          <cell r="B73">
            <v>8069</v>
          </cell>
          <cell r="C73" t="str">
            <v>1000W Incandescent</v>
          </cell>
          <cell r="D73">
            <v>1000</v>
          </cell>
        </row>
        <row r="74">
          <cell r="A74" t="str">
            <v>Result72</v>
          </cell>
          <cell r="B74">
            <v>8070</v>
          </cell>
          <cell r="C74" t="str">
            <v>1500W Incandescent</v>
          </cell>
          <cell r="D74">
            <v>1500</v>
          </cell>
        </row>
        <row r="75">
          <cell r="A75" t="str">
            <v>Result73</v>
          </cell>
          <cell r="B75">
            <v>2051</v>
          </cell>
          <cell r="C75" t="str">
            <v>48W HO T5 w/refl 4-Lamp (400 W HID base)</v>
          </cell>
          <cell r="D75">
            <v>224</v>
          </cell>
          <cell r="E75">
            <v>75</v>
          </cell>
        </row>
        <row r="76">
          <cell r="A76" t="str">
            <v>Result74</v>
          </cell>
          <cell r="B76">
            <v>2075</v>
          </cell>
          <cell r="C76" t="str">
            <v>54W HO T5 w/refl 2-Lamp (2-lamp 8' T12 HO base)</v>
          </cell>
          <cell r="D76">
            <v>124</v>
          </cell>
          <cell r="E76">
            <v>27.5</v>
          </cell>
        </row>
        <row r="77">
          <cell r="A77" t="str">
            <v>Result75</v>
          </cell>
          <cell r="B77">
            <v>2055</v>
          </cell>
          <cell r="C77" t="str">
            <v>54W HO T5 w/refl 10-Lamp (1000 W HID base)</v>
          </cell>
          <cell r="D77">
            <v>548</v>
          </cell>
          <cell r="E77">
            <v>125</v>
          </cell>
        </row>
        <row r="78">
          <cell r="A78" t="str">
            <v>Result76</v>
          </cell>
          <cell r="B78">
            <v>2049</v>
          </cell>
          <cell r="C78" t="str">
            <v>80 Watt HO T5 4-Lamp</v>
          </cell>
          <cell r="D78">
            <v>368</v>
          </cell>
          <cell r="E78">
            <v>14</v>
          </cell>
        </row>
        <row r="79">
          <cell r="A79" t="str">
            <v>Result77</v>
          </cell>
          <cell r="B79">
            <v>2050</v>
          </cell>
          <cell r="C79" t="str">
            <v>48W HO T5 w/refl 4-Lamp (400 W HID base)</v>
          </cell>
          <cell r="D79">
            <v>224</v>
          </cell>
          <cell r="E79">
            <v>20</v>
          </cell>
        </row>
        <row r="80">
          <cell r="A80" t="str">
            <v>Result78</v>
          </cell>
          <cell r="B80">
            <v>2074</v>
          </cell>
          <cell r="C80" t="str">
            <v>54W HO T5 w/refl 2-Lamp (2-lamp 8' T12 HO base)</v>
          </cell>
          <cell r="D80">
            <v>124</v>
          </cell>
          <cell r="E80">
            <v>13.75</v>
          </cell>
        </row>
        <row r="81">
          <cell r="A81" t="str">
            <v>Result79</v>
          </cell>
          <cell r="B81">
            <v>2054</v>
          </cell>
          <cell r="C81" t="str">
            <v>54W HO T5 w/refl 10-Lamp (1000 W HID base)</v>
          </cell>
          <cell r="D81">
            <v>548</v>
          </cell>
          <cell r="E81">
            <v>62.5</v>
          </cell>
        </row>
        <row r="82">
          <cell r="A82" t="str">
            <v>Result80</v>
          </cell>
          <cell r="B82">
            <v>2048</v>
          </cell>
          <cell r="C82" t="str">
            <v>80 Watt HO T5 4-Lamp</v>
          </cell>
          <cell r="D82">
            <v>368</v>
          </cell>
          <cell r="E82">
            <v>2</v>
          </cell>
        </row>
        <row r="83">
          <cell r="A83" t="str">
            <v>Result81</v>
          </cell>
          <cell r="B83">
            <v>2065</v>
          </cell>
          <cell r="C83" t="str">
            <v>54 W HO T5 1-Lamp</v>
          </cell>
          <cell r="D83">
            <v>62</v>
          </cell>
          <cell r="E83">
            <v>12.75</v>
          </cell>
        </row>
        <row r="84">
          <cell r="A84" t="str">
            <v>Result82</v>
          </cell>
          <cell r="B84">
            <v>2063</v>
          </cell>
          <cell r="C84" t="str">
            <v>55 W HO T5 2-Lamp</v>
          </cell>
          <cell r="D84">
            <v>124</v>
          </cell>
          <cell r="E84">
            <v>25.5</v>
          </cell>
        </row>
        <row r="85">
          <cell r="A85" t="str">
            <v>Result83</v>
          </cell>
          <cell r="B85">
            <v>2069</v>
          </cell>
          <cell r="C85" t="str">
            <v>56 W HO T5 3-Lamp</v>
          </cell>
          <cell r="D85">
            <v>186</v>
          </cell>
          <cell r="E85">
            <v>65</v>
          </cell>
        </row>
        <row r="86">
          <cell r="A86" t="str">
            <v>Result84</v>
          </cell>
          <cell r="B86">
            <v>2057</v>
          </cell>
          <cell r="C86" t="str">
            <v>57 W HO T5 4-Lamp</v>
          </cell>
          <cell r="D86">
            <v>248</v>
          </cell>
          <cell r="E86">
            <v>51</v>
          </cell>
        </row>
        <row r="87">
          <cell r="A87" t="str">
            <v>Result85</v>
          </cell>
          <cell r="B87">
            <v>2071</v>
          </cell>
          <cell r="C87" t="str">
            <v>54W HO T5 w/refl 3-Lamp (400 W HID base)</v>
          </cell>
          <cell r="D87">
            <v>186</v>
          </cell>
          <cell r="E87">
            <v>69</v>
          </cell>
        </row>
        <row r="88">
          <cell r="A88" t="str">
            <v>Result86</v>
          </cell>
          <cell r="B88">
            <v>2061</v>
          </cell>
          <cell r="C88" t="str">
            <v>54W HO T5 w/refl 4-Lamp (400 W HID base)</v>
          </cell>
          <cell r="D88">
            <v>248</v>
          </cell>
          <cell r="E88">
            <v>55</v>
          </cell>
        </row>
        <row r="89">
          <cell r="A89" t="str">
            <v>Result87</v>
          </cell>
          <cell r="B89">
            <v>2053</v>
          </cell>
          <cell r="C89" t="str">
            <v>54W HO T5 w/refl 6-Lamp (400 W HID base)</v>
          </cell>
          <cell r="D89">
            <v>251</v>
          </cell>
          <cell r="E89">
            <v>35</v>
          </cell>
        </row>
        <row r="90">
          <cell r="A90" t="str">
            <v>Result88</v>
          </cell>
          <cell r="B90">
            <v>2059</v>
          </cell>
          <cell r="C90" t="str">
            <v>54W HO T5 w/refl 8-Lamp (1000 W HID base)</v>
          </cell>
          <cell r="D90">
            <v>497</v>
          </cell>
          <cell r="E90">
            <v>135</v>
          </cell>
        </row>
        <row r="91">
          <cell r="A91" t="str">
            <v>Result89</v>
          </cell>
          <cell r="B91">
            <v>2067</v>
          </cell>
          <cell r="C91" t="str">
            <v>54W HO T5 w/refl 12-Lamp (1000 W HID base)</v>
          </cell>
          <cell r="D91">
            <v>702</v>
          </cell>
          <cell r="E91">
            <v>95.5</v>
          </cell>
        </row>
        <row r="92">
          <cell r="A92" t="str">
            <v>Result90</v>
          </cell>
          <cell r="B92">
            <v>2064</v>
          </cell>
          <cell r="C92" t="str">
            <v>54 W HO T5 1-Lamp</v>
          </cell>
          <cell r="D92">
            <v>62</v>
          </cell>
          <cell r="E92">
            <v>6.5</v>
          </cell>
        </row>
        <row r="93">
          <cell r="A93" t="str">
            <v>Result91</v>
          </cell>
          <cell r="B93">
            <v>2062</v>
          </cell>
          <cell r="C93" t="str">
            <v>55 W HO T5 2-Lamp</v>
          </cell>
          <cell r="D93">
            <v>124</v>
          </cell>
          <cell r="E93">
            <v>12.75</v>
          </cell>
        </row>
        <row r="94">
          <cell r="A94" t="str">
            <v>Result92</v>
          </cell>
          <cell r="B94">
            <v>2068</v>
          </cell>
          <cell r="C94" t="str">
            <v>56 W HO T5 3-Lamp</v>
          </cell>
          <cell r="D94">
            <v>186</v>
          </cell>
          <cell r="E94">
            <v>32.5</v>
          </cell>
        </row>
        <row r="95">
          <cell r="A95" t="str">
            <v>Result93</v>
          </cell>
          <cell r="B95">
            <v>2056</v>
          </cell>
          <cell r="C95" t="str">
            <v>57 W HO T5 4-Lamp</v>
          </cell>
          <cell r="D95">
            <v>248</v>
          </cell>
          <cell r="E95">
            <v>25.5</v>
          </cell>
        </row>
        <row r="96">
          <cell r="A96" t="str">
            <v>Result94</v>
          </cell>
          <cell r="B96">
            <v>2070</v>
          </cell>
          <cell r="C96" t="str">
            <v>54W HO T5 w/refl 3-Lamp (400 W HID base)</v>
          </cell>
          <cell r="D96">
            <v>186</v>
          </cell>
          <cell r="E96">
            <v>34.5</v>
          </cell>
        </row>
        <row r="97">
          <cell r="A97" t="str">
            <v>Result95</v>
          </cell>
          <cell r="B97">
            <v>2060</v>
          </cell>
          <cell r="C97" t="str">
            <v>54W HO T5 w/refl 4-Lamp (400 W HID base)</v>
          </cell>
          <cell r="D97">
            <v>248</v>
          </cell>
          <cell r="E97">
            <v>27.5</v>
          </cell>
        </row>
        <row r="98">
          <cell r="A98" t="str">
            <v>Result96</v>
          </cell>
          <cell r="B98">
            <v>2052</v>
          </cell>
          <cell r="C98" t="str">
            <v>54W HO T5 w/refl 6-Lamp (400 W HID base)</v>
          </cell>
          <cell r="D98">
            <v>251</v>
          </cell>
          <cell r="E98">
            <v>17.5</v>
          </cell>
        </row>
        <row r="99">
          <cell r="A99" t="str">
            <v>Result97</v>
          </cell>
          <cell r="B99">
            <v>2058</v>
          </cell>
          <cell r="C99" t="str">
            <v>54W HO T5 w/refl 8-Lamp (1000 W HID base)</v>
          </cell>
          <cell r="D99">
            <v>497</v>
          </cell>
          <cell r="E99">
            <v>67.5</v>
          </cell>
        </row>
        <row r="100">
          <cell r="A100" t="str">
            <v>Result98</v>
          </cell>
          <cell r="B100">
            <v>2066</v>
          </cell>
          <cell r="C100" t="str">
            <v>54W HO T5 w/refl 12-Lamp (1000 W HID base)</v>
          </cell>
          <cell r="D100">
            <v>702</v>
          </cell>
          <cell r="E100">
            <v>47.75</v>
          </cell>
        </row>
        <row r="101">
          <cell r="A101" t="str">
            <v>Result99</v>
          </cell>
          <cell r="B101">
            <v>901</v>
          </cell>
          <cell r="C101" t="str">
            <v>32W MH 1-Lamp</v>
          </cell>
          <cell r="D101">
            <v>41</v>
          </cell>
          <cell r="E101">
            <v>17</v>
          </cell>
        </row>
        <row r="102">
          <cell r="A102" t="str">
            <v>Result100</v>
          </cell>
          <cell r="B102">
            <v>905</v>
          </cell>
          <cell r="C102" t="str">
            <v>50W MH 1-Lamp</v>
          </cell>
          <cell r="D102">
            <v>67</v>
          </cell>
          <cell r="E102">
            <v>17</v>
          </cell>
        </row>
        <row r="103">
          <cell r="A103" t="str">
            <v>Result101</v>
          </cell>
          <cell r="B103">
            <v>909</v>
          </cell>
          <cell r="C103" t="str">
            <v>70W MH 1-Lamp</v>
          </cell>
          <cell r="D103">
            <v>92</v>
          </cell>
          <cell r="E103">
            <v>17</v>
          </cell>
        </row>
        <row r="104">
          <cell r="A104" t="str">
            <v>Result102</v>
          </cell>
          <cell r="B104">
            <v>913</v>
          </cell>
          <cell r="C104" t="str">
            <v>100W MH 1-Lamp</v>
          </cell>
          <cell r="D104">
            <v>129</v>
          </cell>
          <cell r="E104">
            <v>17</v>
          </cell>
        </row>
        <row r="105">
          <cell r="A105" t="str">
            <v>Result103</v>
          </cell>
          <cell r="B105">
            <v>968</v>
          </cell>
          <cell r="C105" t="str">
            <v>150W PS MH 1-Lamp</v>
          </cell>
          <cell r="D105">
            <v>175</v>
          </cell>
          <cell r="E105">
            <v>25</v>
          </cell>
        </row>
        <row r="106">
          <cell r="A106" t="str">
            <v>Result104</v>
          </cell>
          <cell r="B106">
            <v>969</v>
          </cell>
          <cell r="C106" t="str">
            <v>175W PS MH 1-Lamp</v>
          </cell>
          <cell r="D106">
            <v>208</v>
          </cell>
          <cell r="E106">
            <v>25</v>
          </cell>
        </row>
        <row r="107">
          <cell r="A107" t="str">
            <v>Result105</v>
          </cell>
          <cell r="B107">
            <v>971</v>
          </cell>
          <cell r="C107" t="str">
            <v>200W PS MH 1-Lamp</v>
          </cell>
          <cell r="D107">
            <v>218</v>
          </cell>
          <cell r="E107">
            <v>40</v>
          </cell>
        </row>
        <row r="108">
          <cell r="A108" t="str">
            <v>Result106</v>
          </cell>
          <cell r="B108">
            <v>973</v>
          </cell>
          <cell r="C108" t="str">
            <v>250W PS MH 1-Lamp</v>
          </cell>
          <cell r="D108">
            <v>288</v>
          </cell>
          <cell r="E108">
            <v>40</v>
          </cell>
        </row>
        <row r="109">
          <cell r="A109" t="str">
            <v>Result107</v>
          </cell>
          <cell r="B109">
            <v>975</v>
          </cell>
          <cell r="C109" t="str">
            <v>320W PS MH 1-Lamp</v>
          </cell>
          <cell r="D109">
            <v>365</v>
          </cell>
          <cell r="E109">
            <v>55</v>
          </cell>
        </row>
        <row r="110">
          <cell r="A110" t="str">
            <v>Result108</v>
          </cell>
          <cell r="B110">
            <v>977</v>
          </cell>
          <cell r="C110" t="str">
            <v>350W PS MH 1-Lamp</v>
          </cell>
          <cell r="D110">
            <v>395</v>
          </cell>
          <cell r="E110">
            <v>55</v>
          </cell>
        </row>
        <row r="111">
          <cell r="A111" t="str">
            <v>Result109</v>
          </cell>
          <cell r="B111">
            <v>947</v>
          </cell>
          <cell r="C111" t="str">
            <v>750W PS MH 1-Lamp</v>
          </cell>
          <cell r="D111">
            <v>840</v>
          </cell>
          <cell r="E111">
            <v>65</v>
          </cell>
        </row>
        <row r="112">
          <cell r="A112" t="str">
            <v>Result110</v>
          </cell>
          <cell r="B112">
            <v>951</v>
          </cell>
          <cell r="C112" t="str">
            <v>360W MH Lamp-only w/ferro elect. Capacitor</v>
          </cell>
          <cell r="D112">
            <v>420</v>
          </cell>
          <cell r="E112">
            <v>10</v>
          </cell>
        </row>
        <row r="113">
          <cell r="A113" t="str">
            <v>Result111</v>
          </cell>
          <cell r="B113">
            <v>900</v>
          </cell>
          <cell r="C113" t="str">
            <v>32W MH 1-Lamp</v>
          </cell>
          <cell r="D113">
            <v>41</v>
          </cell>
          <cell r="E113">
            <v>7.5</v>
          </cell>
        </row>
        <row r="114">
          <cell r="A114" t="str">
            <v>Result112</v>
          </cell>
          <cell r="B114">
            <v>904</v>
          </cell>
          <cell r="C114" t="str">
            <v>50W MH 1-Lamp</v>
          </cell>
          <cell r="D114">
            <v>67</v>
          </cell>
          <cell r="E114">
            <v>7.5</v>
          </cell>
        </row>
        <row r="115">
          <cell r="A115" t="str">
            <v>Result113</v>
          </cell>
          <cell r="B115">
            <v>908</v>
          </cell>
          <cell r="C115" t="str">
            <v>70W MH 1-Lamp</v>
          </cell>
          <cell r="D115">
            <v>92</v>
          </cell>
          <cell r="E115">
            <v>7.5</v>
          </cell>
        </row>
        <row r="116">
          <cell r="A116" t="str">
            <v>Result114</v>
          </cell>
          <cell r="B116">
            <v>912</v>
          </cell>
          <cell r="C116" t="str">
            <v>100W MH 1-Lamp</v>
          </cell>
          <cell r="D116">
            <v>129</v>
          </cell>
          <cell r="E116">
            <v>7.5</v>
          </cell>
        </row>
        <row r="117">
          <cell r="A117" t="str">
            <v>Result115</v>
          </cell>
          <cell r="B117">
            <v>916</v>
          </cell>
          <cell r="C117" t="str">
            <v>150W PS MH 1-Lamp</v>
          </cell>
          <cell r="D117">
            <v>175</v>
          </cell>
          <cell r="E117">
            <v>6</v>
          </cell>
        </row>
        <row r="118">
          <cell r="A118" t="str">
            <v>Result116</v>
          </cell>
          <cell r="B118">
            <v>970</v>
          </cell>
          <cell r="C118" t="str">
            <v>175W PS MH 1-Lamp</v>
          </cell>
          <cell r="D118">
            <v>208</v>
          </cell>
          <cell r="E118">
            <v>6</v>
          </cell>
        </row>
        <row r="119">
          <cell r="A119" t="str">
            <v>Result117</v>
          </cell>
          <cell r="B119">
            <v>972</v>
          </cell>
          <cell r="C119" t="str">
            <v>200W PS MH 1-Lamp</v>
          </cell>
          <cell r="D119">
            <v>218</v>
          </cell>
          <cell r="E119">
            <v>8</v>
          </cell>
        </row>
        <row r="120">
          <cell r="A120" t="str">
            <v>Result118</v>
          </cell>
          <cell r="B120">
            <v>974</v>
          </cell>
          <cell r="C120" t="str">
            <v>250W PS MH 1-Lamp</v>
          </cell>
          <cell r="D120">
            <v>288</v>
          </cell>
          <cell r="E120">
            <v>8</v>
          </cell>
        </row>
        <row r="121">
          <cell r="A121" t="str">
            <v>Result119</v>
          </cell>
          <cell r="B121">
            <v>976</v>
          </cell>
          <cell r="C121" t="str">
            <v>320W PS MH 1-Lamp</v>
          </cell>
          <cell r="D121">
            <v>365</v>
          </cell>
          <cell r="E121">
            <v>12</v>
          </cell>
        </row>
        <row r="122">
          <cell r="A122" t="str">
            <v>Result120</v>
          </cell>
          <cell r="B122">
            <v>978</v>
          </cell>
          <cell r="C122" t="str">
            <v>350W PS MH 1-Lamp</v>
          </cell>
          <cell r="D122">
            <v>395</v>
          </cell>
          <cell r="E122">
            <v>12</v>
          </cell>
        </row>
        <row r="123">
          <cell r="A123" t="str">
            <v>Result121</v>
          </cell>
          <cell r="B123">
            <v>946</v>
          </cell>
          <cell r="C123" t="str">
            <v>750W PS MH 1-Lamp</v>
          </cell>
          <cell r="D123">
            <v>840</v>
          </cell>
          <cell r="E123">
            <v>15</v>
          </cell>
        </row>
        <row r="124">
          <cell r="A124" t="str">
            <v>Result122</v>
          </cell>
          <cell r="B124">
            <v>950</v>
          </cell>
          <cell r="C124" t="str">
            <v>360W MH Lamp-only w/ferro elect. Capacitor</v>
          </cell>
          <cell r="D124">
            <v>420</v>
          </cell>
          <cell r="E124">
            <v>5</v>
          </cell>
        </row>
        <row r="125">
          <cell r="A125" t="str">
            <v>Result123</v>
          </cell>
          <cell r="B125">
            <v>979</v>
          </cell>
          <cell r="C125" t="str">
            <v>400W PS MH 1-Lamp</v>
          </cell>
          <cell r="D125">
            <v>422</v>
          </cell>
          <cell r="E125">
            <v>55</v>
          </cell>
        </row>
        <row r="126">
          <cell r="A126" t="str">
            <v>Result124</v>
          </cell>
          <cell r="B126">
            <v>981</v>
          </cell>
          <cell r="C126" t="str">
            <v>400W PS MH 2-Lamp</v>
          </cell>
          <cell r="D126">
            <v>844</v>
          </cell>
          <cell r="E126">
            <v>110</v>
          </cell>
        </row>
        <row r="127">
          <cell r="A127" t="str">
            <v>Result125</v>
          </cell>
          <cell r="B127">
            <v>953</v>
          </cell>
          <cell r="C127" t="str">
            <v>875W PS MH 1-Lamp</v>
          </cell>
          <cell r="D127">
            <v>935</v>
          </cell>
          <cell r="E127">
            <v>65</v>
          </cell>
        </row>
        <row r="128">
          <cell r="A128" t="str">
            <v>Result126</v>
          </cell>
          <cell r="B128">
            <v>955</v>
          </cell>
          <cell r="C128" t="str">
            <v>875W PS MH 2-Lamp</v>
          </cell>
          <cell r="D128">
            <v>1870</v>
          </cell>
          <cell r="E128">
            <v>130</v>
          </cell>
        </row>
        <row r="129">
          <cell r="A129" t="str">
            <v>Result127</v>
          </cell>
          <cell r="B129">
            <v>957</v>
          </cell>
          <cell r="C129" t="str">
            <v>875W PS MH 3-Lamp</v>
          </cell>
          <cell r="D129">
            <v>2805</v>
          </cell>
          <cell r="E129">
            <v>195</v>
          </cell>
        </row>
        <row r="130">
          <cell r="A130" t="str">
            <v>Result128</v>
          </cell>
          <cell r="B130">
            <v>980</v>
          </cell>
          <cell r="C130" t="str">
            <v>400W PS MH 1-Lamp</v>
          </cell>
          <cell r="D130">
            <v>422</v>
          </cell>
          <cell r="E130">
            <v>12</v>
          </cell>
        </row>
        <row r="131">
          <cell r="A131" t="str">
            <v>Result129</v>
          </cell>
          <cell r="B131">
            <v>982</v>
          </cell>
          <cell r="C131" t="str">
            <v>400W PS MH 2-Lamp</v>
          </cell>
          <cell r="D131">
            <v>844</v>
          </cell>
          <cell r="E131">
            <v>24</v>
          </cell>
        </row>
        <row r="132">
          <cell r="A132" t="str">
            <v>Result130</v>
          </cell>
          <cell r="B132">
            <v>952</v>
          </cell>
          <cell r="C132" t="str">
            <v>875W PS MH 1-Lamp</v>
          </cell>
          <cell r="D132">
            <v>935</v>
          </cell>
          <cell r="E132">
            <v>15</v>
          </cell>
        </row>
        <row r="133">
          <cell r="A133" t="str">
            <v>Result131</v>
          </cell>
          <cell r="B133">
            <v>954</v>
          </cell>
          <cell r="C133" t="str">
            <v>875W PS MH 2-Lamp</v>
          </cell>
          <cell r="D133">
            <v>1870</v>
          </cell>
          <cell r="E133">
            <v>30</v>
          </cell>
        </row>
        <row r="134">
          <cell r="A134" t="str">
            <v>Result132</v>
          </cell>
          <cell r="B134">
            <v>956</v>
          </cell>
          <cell r="C134" t="str">
            <v>875W PS MH 3-Lamp</v>
          </cell>
          <cell r="D134">
            <v>2805</v>
          </cell>
          <cell r="E134">
            <v>45</v>
          </cell>
        </row>
        <row r="135">
          <cell r="A135" t="str">
            <v>Result133</v>
          </cell>
          <cell r="B135">
            <v>959</v>
          </cell>
          <cell r="C135" t="str">
            <v>25W Integrated Ceramic MH Lamp</v>
          </cell>
          <cell r="D135">
            <v>25</v>
          </cell>
          <cell r="E135">
            <v>20</v>
          </cell>
        </row>
        <row r="136">
          <cell r="A136" t="str">
            <v>Result134</v>
          </cell>
          <cell r="B136">
            <v>961</v>
          </cell>
          <cell r="C136" t="str">
            <v>150W or less Ceramic MH Fixture</v>
          </cell>
          <cell r="D136">
            <v>100</v>
          </cell>
          <cell r="E136">
            <v>50</v>
          </cell>
        </row>
        <row r="137">
          <cell r="A137" t="str">
            <v>Result135</v>
          </cell>
          <cell r="B137">
            <v>963</v>
          </cell>
          <cell r="C137" t="str">
            <v>151-250W Ceramic MH Fixture</v>
          </cell>
          <cell r="D137">
            <v>200</v>
          </cell>
          <cell r="E137">
            <v>45</v>
          </cell>
        </row>
        <row r="138">
          <cell r="A138" t="str">
            <v>Result136</v>
          </cell>
          <cell r="B138">
            <v>965</v>
          </cell>
          <cell r="C138" t="str">
            <v>250W or greater Ceramic MH Fixture</v>
          </cell>
          <cell r="D138">
            <v>300</v>
          </cell>
          <cell r="E138">
            <v>60</v>
          </cell>
        </row>
        <row r="139">
          <cell r="A139" t="str">
            <v>Result137</v>
          </cell>
          <cell r="B139">
            <v>958</v>
          </cell>
          <cell r="C139" t="str">
            <v>25W Integrated Ceramic MH Lamp</v>
          </cell>
          <cell r="D139">
            <v>25</v>
          </cell>
          <cell r="E139">
            <v>8</v>
          </cell>
        </row>
        <row r="140">
          <cell r="A140" t="str">
            <v>Result138</v>
          </cell>
          <cell r="B140">
            <v>960</v>
          </cell>
          <cell r="C140" t="str">
            <v>150W or less Ceramic MH Fixture</v>
          </cell>
          <cell r="D140">
            <v>100</v>
          </cell>
          <cell r="E140">
            <v>20</v>
          </cell>
        </row>
        <row r="141">
          <cell r="A141" t="str">
            <v>Result139</v>
          </cell>
          <cell r="B141">
            <v>962</v>
          </cell>
          <cell r="C141" t="str">
            <v>151-250W Ceramic MH Fixture</v>
          </cell>
          <cell r="D141">
            <v>200</v>
          </cell>
          <cell r="E141">
            <v>10</v>
          </cell>
        </row>
        <row r="142">
          <cell r="A142" t="str">
            <v>Result140</v>
          </cell>
          <cell r="B142">
            <v>964</v>
          </cell>
          <cell r="C142" t="str">
            <v>250W or greater Ceramic MH Fixture</v>
          </cell>
          <cell r="D142">
            <v>300</v>
          </cell>
          <cell r="E142">
            <v>15</v>
          </cell>
        </row>
        <row r="143">
          <cell r="A143" t="str">
            <v>Result141</v>
          </cell>
          <cell r="B143">
            <v>903</v>
          </cell>
          <cell r="C143" t="str">
            <v>35W HPS 1-Lamp</v>
          </cell>
          <cell r="D143">
            <v>41</v>
          </cell>
          <cell r="E143">
            <v>17</v>
          </cell>
        </row>
        <row r="144">
          <cell r="A144" t="str">
            <v>Result142</v>
          </cell>
          <cell r="B144">
            <v>907</v>
          </cell>
          <cell r="C144" t="str">
            <v>40W HPS 1-Lamp</v>
          </cell>
          <cell r="D144">
            <v>67</v>
          </cell>
          <cell r="E144">
            <v>17</v>
          </cell>
        </row>
        <row r="145">
          <cell r="A145" t="str">
            <v>Result143</v>
          </cell>
          <cell r="B145">
            <v>911</v>
          </cell>
          <cell r="C145" t="str">
            <v>70W HPS 1-Lamp</v>
          </cell>
          <cell r="D145">
            <v>92</v>
          </cell>
          <cell r="E145">
            <v>17</v>
          </cell>
        </row>
        <row r="146">
          <cell r="A146" t="str">
            <v>Result144</v>
          </cell>
          <cell r="B146">
            <v>915</v>
          </cell>
          <cell r="C146" t="str">
            <v>100W HPS 1-Lamp</v>
          </cell>
          <cell r="D146">
            <v>129</v>
          </cell>
          <cell r="E146">
            <v>17</v>
          </cell>
        </row>
        <row r="147">
          <cell r="A147" t="str">
            <v>Result145</v>
          </cell>
          <cell r="B147">
            <v>919</v>
          </cell>
          <cell r="C147" t="str">
            <v>150W HPS 1-Lamp</v>
          </cell>
          <cell r="D147">
            <v>187</v>
          </cell>
          <cell r="E147">
            <v>17</v>
          </cell>
        </row>
        <row r="148">
          <cell r="A148" t="str">
            <v>Result145</v>
          </cell>
          <cell r="B148">
            <v>925</v>
          </cell>
          <cell r="C148" t="str">
            <v>200W HPS 1-Lamp</v>
          </cell>
          <cell r="D148">
            <v>240</v>
          </cell>
          <cell r="E148">
            <v>28</v>
          </cell>
        </row>
        <row r="149">
          <cell r="A149" t="str">
            <v>Result146</v>
          </cell>
          <cell r="B149">
            <v>929</v>
          </cell>
          <cell r="C149" t="str">
            <v>250W HPS 1-Lamp</v>
          </cell>
          <cell r="D149">
            <v>295</v>
          </cell>
          <cell r="E149">
            <v>28</v>
          </cell>
        </row>
        <row r="150">
          <cell r="A150" t="str">
            <v>Result147</v>
          </cell>
          <cell r="B150">
            <v>931</v>
          </cell>
          <cell r="C150" t="str">
            <v>310W HPS 1-Lamp</v>
          </cell>
          <cell r="D150">
            <v>365</v>
          </cell>
          <cell r="E150">
            <v>45</v>
          </cell>
        </row>
        <row r="151">
          <cell r="A151" t="str">
            <v>Result148</v>
          </cell>
          <cell r="B151">
            <v>939</v>
          </cell>
          <cell r="C151" t="str">
            <v>400W HPS 1-Lamp</v>
          </cell>
          <cell r="D151">
            <v>460</v>
          </cell>
          <cell r="E151">
            <v>45</v>
          </cell>
        </row>
        <row r="152">
          <cell r="A152" t="str">
            <v>Result149</v>
          </cell>
          <cell r="B152">
            <v>945</v>
          </cell>
          <cell r="C152" t="str">
            <v>600W HPS 1-Lamp</v>
          </cell>
          <cell r="D152">
            <v>665</v>
          </cell>
          <cell r="E152">
            <v>45</v>
          </cell>
        </row>
        <row r="153">
          <cell r="A153" t="str">
            <v>Result150</v>
          </cell>
          <cell r="B153">
            <v>949</v>
          </cell>
          <cell r="C153" t="str">
            <v>750W HPS 1-Lamp</v>
          </cell>
          <cell r="D153">
            <v>835</v>
          </cell>
          <cell r="E153">
            <v>45</v>
          </cell>
        </row>
        <row r="154">
          <cell r="A154" t="str">
            <v>Result151</v>
          </cell>
          <cell r="B154">
            <v>902</v>
          </cell>
          <cell r="C154" t="str">
            <v>35W HPS 1-Lamp</v>
          </cell>
          <cell r="D154">
            <v>41</v>
          </cell>
          <cell r="E154">
            <v>7.5</v>
          </cell>
        </row>
        <row r="155">
          <cell r="A155" t="str">
            <v>Result152</v>
          </cell>
          <cell r="B155">
            <v>906</v>
          </cell>
          <cell r="C155" t="str">
            <v>40W HPS 1-Lamp</v>
          </cell>
          <cell r="D155">
            <v>67</v>
          </cell>
          <cell r="E155">
            <v>7.5</v>
          </cell>
        </row>
        <row r="156">
          <cell r="A156" t="str">
            <v>Result153</v>
          </cell>
          <cell r="B156">
            <v>910</v>
          </cell>
          <cell r="C156" t="str">
            <v>70W HPS 1-Lamp</v>
          </cell>
          <cell r="D156">
            <v>92</v>
          </cell>
          <cell r="E156">
            <v>7.5</v>
          </cell>
        </row>
        <row r="157">
          <cell r="A157" t="str">
            <v>Result154</v>
          </cell>
          <cell r="B157">
            <v>914</v>
          </cell>
          <cell r="C157" t="str">
            <v>100W HPS 1-Lamp</v>
          </cell>
          <cell r="D157">
            <v>129</v>
          </cell>
          <cell r="E157">
            <v>7.5</v>
          </cell>
        </row>
        <row r="158">
          <cell r="A158" t="str">
            <v>Result155</v>
          </cell>
          <cell r="B158">
            <v>918</v>
          </cell>
          <cell r="C158" t="str">
            <v>150W HPS 1-Lamp</v>
          </cell>
          <cell r="D158">
            <v>187</v>
          </cell>
          <cell r="E158">
            <v>7.5</v>
          </cell>
        </row>
        <row r="159">
          <cell r="A159" t="str">
            <v>Result156</v>
          </cell>
          <cell r="B159">
            <v>924</v>
          </cell>
          <cell r="C159" t="str">
            <v>200W HPS 1-Lamp</v>
          </cell>
          <cell r="D159">
            <v>240</v>
          </cell>
          <cell r="E159">
            <v>15</v>
          </cell>
        </row>
        <row r="160">
          <cell r="A160" t="str">
            <v>Result157</v>
          </cell>
          <cell r="B160">
            <v>928</v>
          </cell>
          <cell r="C160" t="str">
            <v>250W HPS 1-Lamp</v>
          </cell>
          <cell r="D160">
            <v>295</v>
          </cell>
          <cell r="E160">
            <v>15</v>
          </cell>
        </row>
        <row r="161">
          <cell r="A161" t="str">
            <v>Result158</v>
          </cell>
          <cell r="B161">
            <v>930</v>
          </cell>
          <cell r="C161" t="str">
            <v>310W HPS 1-Lamp</v>
          </cell>
          <cell r="D161">
            <v>365</v>
          </cell>
          <cell r="E161">
            <v>15</v>
          </cell>
        </row>
        <row r="162">
          <cell r="A162" t="str">
            <v>Result159</v>
          </cell>
          <cell r="B162">
            <v>938</v>
          </cell>
          <cell r="C162" t="str">
            <v>400W HPS 1-Lamp</v>
          </cell>
          <cell r="D162">
            <v>460</v>
          </cell>
          <cell r="E162">
            <v>15</v>
          </cell>
        </row>
        <row r="163">
          <cell r="A163" t="str">
            <v>Result160</v>
          </cell>
          <cell r="B163">
            <v>944</v>
          </cell>
          <cell r="C163" t="str">
            <v>600W HPS 1-Lamp</v>
          </cell>
          <cell r="D163">
            <v>665</v>
          </cell>
          <cell r="E163">
            <v>15</v>
          </cell>
        </row>
        <row r="164">
          <cell r="A164" t="str">
            <v>Result161</v>
          </cell>
          <cell r="B164">
            <v>948</v>
          </cell>
          <cell r="C164" t="str">
            <v>750W HPS 1-Lamp</v>
          </cell>
          <cell r="D164">
            <v>835</v>
          </cell>
          <cell r="E164">
            <v>15</v>
          </cell>
        </row>
        <row r="165">
          <cell r="A165" t="str">
            <v>Result162</v>
          </cell>
          <cell r="B165">
            <v>1011</v>
          </cell>
          <cell r="C165" t="str">
            <v>3-10W CFL</v>
          </cell>
          <cell r="D165">
            <v>6</v>
          </cell>
          <cell r="E165">
            <v>6</v>
          </cell>
        </row>
        <row r="166">
          <cell r="A166" t="str">
            <v>Result163</v>
          </cell>
          <cell r="B166">
            <v>1025</v>
          </cell>
          <cell r="C166" t="str">
            <v>11-15W CFL</v>
          </cell>
          <cell r="D166">
            <v>13</v>
          </cell>
          <cell r="E166">
            <v>6</v>
          </cell>
        </row>
        <row r="167">
          <cell r="A167" t="str">
            <v>Result164</v>
          </cell>
          <cell r="B167">
            <v>1035</v>
          </cell>
          <cell r="C167" t="str">
            <v>16-20W CFL</v>
          </cell>
          <cell r="D167">
            <v>18</v>
          </cell>
          <cell r="E167">
            <v>6</v>
          </cell>
        </row>
        <row r="168">
          <cell r="A168" t="str">
            <v>Result165</v>
          </cell>
          <cell r="B168">
            <v>1045</v>
          </cell>
          <cell r="C168" t="str">
            <v>21-25W CFL</v>
          </cell>
          <cell r="D168">
            <v>23</v>
          </cell>
          <cell r="E168">
            <v>9</v>
          </cell>
        </row>
        <row r="169">
          <cell r="A169" t="str">
            <v>Result166</v>
          </cell>
          <cell r="B169">
            <v>1055</v>
          </cell>
          <cell r="C169" t="str">
            <v>26-30W CFL</v>
          </cell>
          <cell r="D169">
            <v>28</v>
          </cell>
          <cell r="E169">
            <v>9</v>
          </cell>
        </row>
        <row r="170">
          <cell r="A170" t="str">
            <v>Result167</v>
          </cell>
          <cell r="B170">
            <v>1065</v>
          </cell>
          <cell r="C170" t="str">
            <v>31-35W CFL</v>
          </cell>
          <cell r="D170">
            <v>33</v>
          </cell>
          <cell r="E170">
            <v>9</v>
          </cell>
        </row>
        <row r="171">
          <cell r="A171" t="str">
            <v>Result168</v>
          </cell>
          <cell r="B171">
            <v>1075</v>
          </cell>
          <cell r="C171" t="str">
            <v>36-40W CFL</v>
          </cell>
          <cell r="D171">
            <v>38</v>
          </cell>
          <cell r="E171">
            <v>12</v>
          </cell>
        </row>
        <row r="172">
          <cell r="A172" t="str">
            <v>Result169</v>
          </cell>
          <cell r="B172">
            <v>1085</v>
          </cell>
          <cell r="C172" t="str">
            <v>41-45W CFL</v>
          </cell>
          <cell r="D172">
            <v>43</v>
          </cell>
          <cell r="E172">
            <v>12</v>
          </cell>
        </row>
        <row r="173">
          <cell r="A173" t="str">
            <v>Result170</v>
          </cell>
          <cell r="B173">
            <v>1095</v>
          </cell>
          <cell r="C173" t="str">
            <v>46-50W CFL</v>
          </cell>
          <cell r="D173">
            <v>48</v>
          </cell>
          <cell r="E173">
            <v>12</v>
          </cell>
        </row>
        <row r="174">
          <cell r="A174" t="str">
            <v>Result171</v>
          </cell>
          <cell r="B174">
            <v>1105</v>
          </cell>
          <cell r="C174" t="str">
            <v>51-55W CFL</v>
          </cell>
          <cell r="D174">
            <v>53</v>
          </cell>
          <cell r="E174">
            <v>12</v>
          </cell>
        </row>
        <row r="175">
          <cell r="A175" t="str">
            <v>Result172</v>
          </cell>
          <cell r="B175">
            <v>1231</v>
          </cell>
          <cell r="C175" t="str">
            <v>56-60W CFL</v>
          </cell>
          <cell r="D175">
            <v>58</v>
          </cell>
          <cell r="E175">
            <v>18.5</v>
          </cell>
        </row>
        <row r="176">
          <cell r="A176" t="str">
            <v>Result173</v>
          </cell>
          <cell r="B176">
            <v>1233</v>
          </cell>
          <cell r="C176" t="str">
            <v>61-65W CFL</v>
          </cell>
          <cell r="D176">
            <v>63</v>
          </cell>
          <cell r="E176">
            <v>18.5</v>
          </cell>
        </row>
        <row r="177">
          <cell r="A177" t="str">
            <v>Result174</v>
          </cell>
          <cell r="B177">
            <v>1235</v>
          </cell>
          <cell r="C177" t="str">
            <v>66-70W CFL</v>
          </cell>
          <cell r="D177">
            <v>68</v>
          </cell>
          <cell r="E177">
            <v>18.5</v>
          </cell>
        </row>
        <row r="178">
          <cell r="A178" t="str">
            <v>Result175</v>
          </cell>
          <cell r="B178">
            <v>1237</v>
          </cell>
          <cell r="C178" t="str">
            <v>71-75W CFL</v>
          </cell>
          <cell r="D178">
            <v>73</v>
          </cell>
          <cell r="E178">
            <v>21.5</v>
          </cell>
        </row>
        <row r="179">
          <cell r="A179" t="str">
            <v>Result176</v>
          </cell>
          <cell r="B179">
            <v>1239</v>
          </cell>
          <cell r="C179" t="str">
            <v>76-80W CFL</v>
          </cell>
          <cell r="D179">
            <v>78</v>
          </cell>
          <cell r="E179">
            <v>21.5</v>
          </cell>
        </row>
        <row r="180">
          <cell r="A180" t="str">
            <v>Result177</v>
          </cell>
          <cell r="B180">
            <v>1241</v>
          </cell>
          <cell r="C180" t="str">
            <v>81-85W CFL</v>
          </cell>
          <cell r="D180">
            <v>83</v>
          </cell>
          <cell r="E180">
            <v>21.5</v>
          </cell>
        </row>
        <row r="181">
          <cell r="A181" t="str">
            <v>Result178</v>
          </cell>
          <cell r="B181">
            <v>1243</v>
          </cell>
          <cell r="C181" t="str">
            <v>86-90W CFL</v>
          </cell>
          <cell r="D181">
            <v>88</v>
          </cell>
          <cell r="E181">
            <v>25</v>
          </cell>
        </row>
        <row r="182">
          <cell r="A182" t="str">
            <v>Result179</v>
          </cell>
          <cell r="B182">
            <v>1245</v>
          </cell>
          <cell r="C182" t="str">
            <v>91-95W CFL</v>
          </cell>
          <cell r="D182">
            <v>93</v>
          </cell>
          <cell r="E182">
            <v>25</v>
          </cell>
        </row>
        <row r="183">
          <cell r="A183" t="str">
            <v>Result180</v>
          </cell>
          <cell r="B183">
            <v>1247</v>
          </cell>
          <cell r="C183" t="str">
            <v>96-100W CFL</v>
          </cell>
          <cell r="D183">
            <v>98</v>
          </cell>
          <cell r="E183">
            <v>25</v>
          </cell>
        </row>
        <row r="184">
          <cell r="A184" t="str">
            <v>Result181</v>
          </cell>
          <cell r="B184">
            <v>1249</v>
          </cell>
          <cell r="C184" t="str">
            <v>96-100W CFL</v>
          </cell>
          <cell r="D184">
            <v>103</v>
          </cell>
          <cell r="E184">
            <v>25</v>
          </cell>
        </row>
        <row r="185">
          <cell r="A185" t="str">
            <v>Result182</v>
          </cell>
          <cell r="B185">
            <v>1251</v>
          </cell>
          <cell r="C185" t="str">
            <v>96-100W CFL</v>
          </cell>
          <cell r="D185">
            <v>108</v>
          </cell>
          <cell r="E185">
            <v>25</v>
          </cell>
        </row>
        <row r="186">
          <cell r="A186" t="str">
            <v>Result183</v>
          </cell>
          <cell r="B186">
            <v>1010</v>
          </cell>
          <cell r="C186" t="str">
            <v>3-10W CFL</v>
          </cell>
          <cell r="D186">
            <v>6</v>
          </cell>
          <cell r="E186">
            <v>3</v>
          </cell>
        </row>
        <row r="187">
          <cell r="A187" t="str">
            <v>Result184</v>
          </cell>
          <cell r="B187">
            <v>1024</v>
          </cell>
          <cell r="C187" t="str">
            <v>11-15W CFL</v>
          </cell>
          <cell r="D187">
            <v>13</v>
          </cell>
          <cell r="E187">
            <v>3</v>
          </cell>
        </row>
        <row r="188">
          <cell r="A188" t="str">
            <v>Result185</v>
          </cell>
          <cell r="B188">
            <v>1034</v>
          </cell>
          <cell r="C188" t="str">
            <v>16-20W CFL</v>
          </cell>
          <cell r="D188">
            <v>18</v>
          </cell>
          <cell r="E188">
            <v>3</v>
          </cell>
        </row>
        <row r="189">
          <cell r="A189" t="str">
            <v>Result186</v>
          </cell>
          <cell r="B189">
            <v>1044</v>
          </cell>
          <cell r="C189" t="str">
            <v>21-25W CFL</v>
          </cell>
          <cell r="D189">
            <v>23</v>
          </cell>
          <cell r="E189">
            <v>4.5</v>
          </cell>
        </row>
        <row r="190">
          <cell r="A190" t="str">
            <v>Result187</v>
          </cell>
          <cell r="B190">
            <v>1054</v>
          </cell>
          <cell r="C190" t="str">
            <v>26-30W CFL</v>
          </cell>
          <cell r="D190">
            <v>28</v>
          </cell>
          <cell r="E190">
            <v>4.5</v>
          </cell>
        </row>
        <row r="191">
          <cell r="A191" t="str">
            <v>Result188</v>
          </cell>
          <cell r="B191">
            <v>1064</v>
          </cell>
          <cell r="C191" t="str">
            <v>31-35W CFL</v>
          </cell>
          <cell r="D191">
            <v>33</v>
          </cell>
          <cell r="E191">
            <v>4.5</v>
          </cell>
        </row>
        <row r="192">
          <cell r="A192" t="str">
            <v>Result189</v>
          </cell>
          <cell r="B192">
            <v>1074</v>
          </cell>
          <cell r="C192" t="str">
            <v>36-40W CFL</v>
          </cell>
          <cell r="D192">
            <v>38</v>
          </cell>
          <cell r="E192">
            <v>6</v>
          </cell>
        </row>
        <row r="193">
          <cell r="A193" t="str">
            <v>Result190</v>
          </cell>
          <cell r="B193">
            <v>1084</v>
          </cell>
          <cell r="C193" t="str">
            <v>41-45W CFL</v>
          </cell>
          <cell r="D193">
            <v>43</v>
          </cell>
          <cell r="E193">
            <v>6</v>
          </cell>
        </row>
        <row r="194">
          <cell r="A194" t="str">
            <v>Result191</v>
          </cell>
          <cell r="B194">
            <v>1094</v>
          </cell>
          <cell r="C194" t="str">
            <v>46-50W CFL</v>
          </cell>
          <cell r="D194">
            <v>48</v>
          </cell>
          <cell r="E194">
            <v>6</v>
          </cell>
        </row>
        <row r="195">
          <cell r="A195" t="str">
            <v>Result192</v>
          </cell>
          <cell r="B195">
            <v>1104</v>
          </cell>
          <cell r="C195" t="str">
            <v>51-55W CFL</v>
          </cell>
          <cell r="D195">
            <v>53</v>
          </cell>
          <cell r="E195">
            <v>6</v>
          </cell>
        </row>
        <row r="196">
          <cell r="A196" t="str">
            <v>Result193</v>
          </cell>
          <cell r="B196">
            <v>1230</v>
          </cell>
          <cell r="C196" t="str">
            <v>56-60W CFL</v>
          </cell>
          <cell r="D196">
            <v>58</v>
          </cell>
          <cell r="E196">
            <v>9.25</v>
          </cell>
        </row>
        <row r="197">
          <cell r="A197" t="str">
            <v>Result194</v>
          </cell>
          <cell r="B197">
            <v>1232</v>
          </cell>
          <cell r="C197" t="str">
            <v>61-65W CFL</v>
          </cell>
          <cell r="D197">
            <v>63</v>
          </cell>
          <cell r="E197">
            <v>9.25</v>
          </cell>
        </row>
        <row r="198">
          <cell r="A198" t="str">
            <v>Result195</v>
          </cell>
          <cell r="B198">
            <v>1234</v>
          </cell>
          <cell r="C198" t="str">
            <v>66-70W CFL</v>
          </cell>
          <cell r="D198">
            <v>68</v>
          </cell>
          <cell r="E198">
            <v>9.25</v>
          </cell>
        </row>
        <row r="199">
          <cell r="A199" t="str">
            <v>Result196</v>
          </cell>
          <cell r="B199">
            <v>1236</v>
          </cell>
          <cell r="C199" t="str">
            <v>71-75W CFL</v>
          </cell>
          <cell r="D199">
            <v>73</v>
          </cell>
          <cell r="E199">
            <v>10.25</v>
          </cell>
        </row>
        <row r="200">
          <cell r="A200" t="str">
            <v>Result197</v>
          </cell>
          <cell r="B200">
            <v>1238</v>
          </cell>
          <cell r="C200" t="str">
            <v>76-80W CFL</v>
          </cell>
          <cell r="D200">
            <v>78</v>
          </cell>
          <cell r="E200">
            <v>10.25</v>
          </cell>
        </row>
        <row r="201">
          <cell r="A201" t="str">
            <v>Result198</v>
          </cell>
          <cell r="B201">
            <v>1240</v>
          </cell>
          <cell r="C201" t="str">
            <v>81-85W CFL</v>
          </cell>
          <cell r="D201">
            <v>83</v>
          </cell>
          <cell r="E201">
            <v>10.25</v>
          </cell>
        </row>
        <row r="202">
          <cell r="A202" t="str">
            <v>Result199</v>
          </cell>
          <cell r="B202">
            <v>1242</v>
          </cell>
          <cell r="C202" t="str">
            <v>86-90W CFL</v>
          </cell>
          <cell r="D202">
            <v>88</v>
          </cell>
          <cell r="E202">
            <v>12.5</v>
          </cell>
        </row>
        <row r="203">
          <cell r="A203" t="str">
            <v>Result200</v>
          </cell>
          <cell r="B203">
            <v>1244</v>
          </cell>
          <cell r="C203" t="str">
            <v>91-95W CFL</v>
          </cell>
          <cell r="D203">
            <v>93</v>
          </cell>
          <cell r="E203">
            <v>12.5</v>
          </cell>
        </row>
        <row r="204">
          <cell r="A204" t="str">
            <v>Result201</v>
          </cell>
          <cell r="B204">
            <v>1246</v>
          </cell>
          <cell r="C204" t="str">
            <v>96-100W CFL</v>
          </cell>
          <cell r="D204">
            <v>98</v>
          </cell>
          <cell r="E204">
            <v>12.5</v>
          </cell>
        </row>
        <row r="205">
          <cell r="A205" t="str">
            <v>Result202</v>
          </cell>
          <cell r="B205">
            <v>1248</v>
          </cell>
          <cell r="C205" t="str">
            <v>96-100W CFL</v>
          </cell>
          <cell r="D205">
            <v>103</v>
          </cell>
          <cell r="E205">
            <v>12.5</v>
          </cell>
        </row>
        <row r="206">
          <cell r="A206" t="str">
            <v>Result203</v>
          </cell>
          <cell r="B206">
            <v>1250</v>
          </cell>
          <cell r="C206" t="str">
            <v>96-100W CFL</v>
          </cell>
          <cell r="D206">
            <v>108</v>
          </cell>
          <cell r="E206">
            <v>12.5</v>
          </cell>
        </row>
        <row r="207">
          <cell r="A207" t="str">
            <v>Result204</v>
          </cell>
          <cell r="B207">
            <v>1253</v>
          </cell>
          <cell r="C207" t="str">
            <v>3-10W CFL Hard Wire</v>
          </cell>
          <cell r="D207">
            <v>7</v>
          </cell>
          <cell r="E207">
            <v>8</v>
          </cell>
        </row>
        <row r="208">
          <cell r="A208" t="str">
            <v>Result205</v>
          </cell>
          <cell r="B208">
            <v>1255</v>
          </cell>
          <cell r="C208" t="str">
            <v>11-15W CFL Hard Wire</v>
          </cell>
          <cell r="D208">
            <v>15</v>
          </cell>
          <cell r="E208">
            <v>8</v>
          </cell>
        </row>
        <row r="209">
          <cell r="A209" t="str">
            <v>Result206</v>
          </cell>
          <cell r="B209">
            <v>1257</v>
          </cell>
          <cell r="C209" t="str">
            <v>16-20W CFL Hard Wire</v>
          </cell>
          <cell r="D209">
            <v>18</v>
          </cell>
          <cell r="E209">
            <v>18</v>
          </cell>
        </row>
        <row r="210">
          <cell r="A210" t="str">
            <v>Result207</v>
          </cell>
          <cell r="B210">
            <v>1259</v>
          </cell>
          <cell r="C210" t="str">
            <v>21-25W CFL Hard Wire</v>
          </cell>
          <cell r="D210">
            <v>24</v>
          </cell>
          <cell r="E210">
            <v>18</v>
          </cell>
        </row>
        <row r="211">
          <cell r="A211" t="str">
            <v>Result208</v>
          </cell>
          <cell r="B211">
            <v>1261</v>
          </cell>
          <cell r="C211" t="str">
            <v>26-30W CFL Hard Wire</v>
          </cell>
          <cell r="D211">
            <v>31</v>
          </cell>
          <cell r="E211">
            <v>18</v>
          </cell>
        </row>
        <row r="212">
          <cell r="A212" t="str">
            <v>Result209</v>
          </cell>
          <cell r="B212">
            <v>1263</v>
          </cell>
          <cell r="C212" t="str">
            <v>31-40W CFL Hard Wire</v>
          </cell>
          <cell r="D212">
            <v>36</v>
          </cell>
          <cell r="E212">
            <v>24</v>
          </cell>
        </row>
        <row r="213">
          <cell r="A213" t="str">
            <v>Result210</v>
          </cell>
          <cell r="B213">
            <v>1265</v>
          </cell>
          <cell r="C213" t="str">
            <v>41-50W CFL Hard Wire</v>
          </cell>
          <cell r="D213">
            <v>48</v>
          </cell>
          <cell r="E213">
            <v>24</v>
          </cell>
        </row>
        <row r="214">
          <cell r="A214" t="str">
            <v>Result211</v>
          </cell>
          <cell r="B214">
            <v>1267</v>
          </cell>
          <cell r="C214" t="str">
            <v>51-60W CFL Hard Wire</v>
          </cell>
          <cell r="D214">
            <v>60</v>
          </cell>
          <cell r="E214">
            <v>24</v>
          </cell>
        </row>
        <row r="215">
          <cell r="A215" t="str">
            <v>Result212</v>
          </cell>
          <cell r="B215">
            <v>1003</v>
          </cell>
          <cell r="C215" t="str">
            <v>Indust Multi-CFL Fixture 3-Lamp</v>
          </cell>
          <cell r="D215">
            <v>165</v>
          </cell>
          <cell r="E215">
            <v>25</v>
          </cell>
        </row>
        <row r="216">
          <cell r="A216" t="str">
            <v>Result213</v>
          </cell>
          <cell r="B216">
            <v>1001</v>
          </cell>
          <cell r="C216" t="str">
            <v>Indust Multi-CFL Fixture 8-Lamp</v>
          </cell>
          <cell r="D216">
            <v>310</v>
          </cell>
          <cell r="E216">
            <v>25</v>
          </cell>
        </row>
        <row r="217">
          <cell r="A217" t="str">
            <v>Result214</v>
          </cell>
          <cell r="B217">
            <v>1252</v>
          </cell>
          <cell r="C217" t="str">
            <v>3-10W CFL Hard Wire</v>
          </cell>
          <cell r="D217">
            <v>7</v>
          </cell>
          <cell r="E217">
            <v>3</v>
          </cell>
        </row>
        <row r="218">
          <cell r="A218" t="str">
            <v>Result215</v>
          </cell>
          <cell r="B218">
            <v>1254</v>
          </cell>
          <cell r="C218" t="str">
            <v>11-15W CFL Hard Wire</v>
          </cell>
          <cell r="D218">
            <v>15</v>
          </cell>
          <cell r="E218">
            <v>3.75</v>
          </cell>
        </row>
        <row r="219">
          <cell r="A219" t="str">
            <v>Result216</v>
          </cell>
          <cell r="B219">
            <v>1256</v>
          </cell>
          <cell r="C219" t="str">
            <v>16-20W CFL Hard Wire</v>
          </cell>
          <cell r="D219">
            <v>18</v>
          </cell>
          <cell r="E219">
            <v>4</v>
          </cell>
        </row>
        <row r="220">
          <cell r="A220" t="str">
            <v>Result217</v>
          </cell>
          <cell r="B220">
            <v>1258</v>
          </cell>
          <cell r="C220" t="str">
            <v>21-25W CFL Hard Wire</v>
          </cell>
          <cell r="D220">
            <v>24</v>
          </cell>
          <cell r="E220">
            <v>5</v>
          </cell>
        </row>
        <row r="221">
          <cell r="A221" t="str">
            <v>Result218</v>
          </cell>
          <cell r="B221">
            <v>1260</v>
          </cell>
          <cell r="C221" t="str">
            <v>26-30W CFL Hard Wire</v>
          </cell>
          <cell r="D221">
            <v>31</v>
          </cell>
          <cell r="E221">
            <v>5</v>
          </cell>
        </row>
        <row r="222">
          <cell r="A222" t="str">
            <v>Result219</v>
          </cell>
          <cell r="B222">
            <v>1262</v>
          </cell>
          <cell r="C222" t="str">
            <v>31-40W CFL Hard Wire</v>
          </cell>
          <cell r="D222">
            <v>36</v>
          </cell>
          <cell r="E222">
            <v>8</v>
          </cell>
        </row>
        <row r="223">
          <cell r="A223" t="str">
            <v>Result220</v>
          </cell>
          <cell r="B223">
            <v>1264</v>
          </cell>
          <cell r="C223" t="str">
            <v>41-50W CFL Hard Wire</v>
          </cell>
          <cell r="D223">
            <v>48</v>
          </cell>
          <cell r="E223">
            <v>8</v>
          </cell>
        </row>
        <row r="224">
          <cell r="A224" t="str">
            <v>Result221</v>
          </cell>
          <cell r="B224">
            <v>1266</v>
          </cell>
          <cell r="C224" t="str">
            <v>51-60W CFL Hard Wire</v>
          </cell>
          <cell r="D224">
            <v>60</v>
          </cell>
          <cell r="E224">
            <v>8</v>
          </cell>
        </row>
        <row r="225">
          <cell r="A225" t="str">
            <v>Result222</v>
          </cell>
          <cell r="B225">
            <v>1002</v>
          </cell>
          <cell r="C225" t="str">
            <v>Indust Multi-CFL Fixture 3-Lamp</v>
          </cell>
          <cell r="D225">
            <v>165</v>
          </cell>
          <cell r="E225">
            <v>15</v>
          </cell>
        </row>
        <row r="226">
          <cell r="A226" t="str">
            <v>Result223</v>
          </cell>
          <cell r="B226">
            <v>1000</v>
          </cell>
          <cell r="C226" t="str">
            <v>Indust Multi-CFL Fixture 8-Lamp</v>
          </cell>
          <cell r="D226">
            <v>310</v>
          </cell>
          <cell r="E226">
            <v>15</v>
          </cell>
        </row>
        <row r="227">
          <cell r="A227" t="str">
            <v>Result224</v>
          </cell>
          <cell r="B227">
            <v>1405</v>
          </cell>
          <cell r="C227" t="str">
            <v>5-10W Cold Cathode Lamp</v>
          </cell>
          <cell r="D227">
            <v>7</v>
          </cell>
          <cell r="E227">
            <v>15</v>
          </cell>
        </row>
        <row r="228">
          <cell r="A228" t="str">
            <v>Result225</v>
          </cell>
          <cell r="B228">
            <v>1407</v>
          </cell>
          <cell r="C228" t="str">
            <v>11-15W Cold Cathode Lamp</v>
          </cell>
          <cell r="D228">
            <v>13</v>
          </cell>
          <cell r="E228">
            <v>25</v>
          </cell>
        </row>
        <row r="229">
          <cell r="A229" t="str">
            <v>Result226</v>
          </cell>
          <cell r="B229">
            <v>1406</v>
          </cell>
          <cell r="C229" t="str">
            <v>5-10W Cold Cathode Lamp</v>
          </cell>
          <cell r="D229">
            <v>7</v>
          </cell>
          <cell r="E229">
            <v>7.5</v>
          </cell>
        </row>
        <row r="230">
          <cell r="A230" t="str">
            <v>Result227</v>
          </cell>
          <cell r="B230">
            <v>1408</v>
          </cell>
          <cell r="C230" t="str">
            <v>11-15W Cold Cathode Lamp</v>
          </cell>
          <cell r="D230">
            <v>13</v>
          </cell>
          <cell r="E230">
            <v>12.5</v>
          </cell>
        </row>
        <row r="231">
          <cell r="A231" t="str">
            <v>Result228</v>
          </cell>
          <cell r="B231">
            <v>1603</v>
          </cell>
          <cell r="C231" t="str">
            <v>15W Induction Lamp (70W HID Base)</v>
          </cell>
          <cell r="D231">
            <v>15</v>
          </cell>
          <cell r="E231">
            <v>17.5</v>
          </cell>
        </row>
        <row r="232">
          <cell r="A232" t="str">
            <v>Result229</v>
          </cell>
          <cell r="B232">
            <v>1601</v>
          </cell>
          <cell r="C232" t="str">
            <v>23W Induction Lamp (100W HID Base)</v>
          </cell>
          <cell r="D232">
            <v>23</v>
          </cell>
          <cell r="E232">
            <v>22</v>
          </cell>
        </row>
        <row r="233">
          <cell r="A233" t="str">
            <v>Result230</v>
          </cell>
          <cell r="B233">
            <v>1605</v>
          </cell>
          <cell r="C233" t="str">
            <v>40W Induction Lamp (175W HID Base)</v>
          </cell>
          <cell r="D233">
            <v>40</v>
          </cell>
          <cell r="E233">
            <v>41</v>
          </cell>
        </row>
        <row r="234">
          <cell r="A234" t="str">
            <v>Result231</v>
          </cell>
          <cell r="B234">
            <v>1602</v>
          </cell>
          <cell r="C234" t="str">
            <v>15W Induction Lamp (70W HID Base)</v>
          </cell>
          <cell r="D234">
            <v>15</v>
          </cell>
          <cell r="E234">
            <v>8.75</v>
          </cell>
        </row>
        <row r="235">
          <cell r="A235" t="str">
            <v>Result232</v>
          </cell>
          <cell r="B235">
            <v>1600</v>
          </cell>
          <cell r="C235" t="str">
            <v>23W Induction Lamp (100W HID Base)</v>
          </cell>
          <cell r="D235">
            <v>23</v>
          </cell>
          <cell r="E235">
            <v>11</v>
          </cell>
        </row>
        <row r="236">
          <cell r="A236" t="str">
            <v>Result233</v>
          </cell>
          <cell r="B236">
            <v>1604</v>
          </cell>
          <cell r="C236" t="str">
            <v>40W Induction Lamp (175W HID Base)</v>
          </cell>
          <cell r="D236">
            <v>40</v>
          </cell>
          <cell r="E236">
            <v>20.5</v>
          </cell>
        </row>
        <row r="237">
          <cell r="A237" t="str">
            <v>Result234</v>
          </cell>
          <cell r="B237">
            <v>1501</v>
          </cell>
          <cell r="C237" t="str">
            <v>LED Lamps &amp; Fixtures</v>
          </cell>
          <cell r="D237">
            <v>0</v>
          </cell>
          <cell r="E237">
            <v>0</v>
          </cell>
        </row>
        <row r="238">
          <cell r="A238" t="str">
            <v>Result235</v>
          </cell>
          <cell r="B238">
            <v>1500</v>
          </cell>
          <cell r="C238" t="str">
            <v>LED Lamps &amp; Fixtures</v>
          </cell>
          <cell r="D238">
            <v>0</v>
          </cell>
          <cell r="E238">
            <v>0</v>
          </cell>
        </row>
        <row r="239">
          <cell r="A239" t="str">
            <v>Result236</v>
          </cell>
          <cell r="B239">
            <v>3000</v>
          </cell>
          <cell r="C239" t="str">
            <v>Exit Sign - LED or LEC</v>
          </cell>
          <cell r="D239">
            <v>4</v>
          </cell>
          <cell r="E239">
            <v>6</v>
          </cell>
        </row>
        <row r="240">
          <cell r="A240" t="str">
            <v>Result237</v>
          </cell>
          <cell r="B240">
            <v>4001</v>
          </cell>
          <cell r="C240" t="str">
            <v>Wall Mount Occupancy Sensor</v>
          </cell>
          <cell r="D240">
            <v>0</v>
          </cell>
          <cell r="E240">
            <v>12</v>
          </cell>
        </row>
        <row r="241">
          <cell r="A241" t="str">
            <v>Result238</v>
          </cell>
          <cell r="B241">
            <v>4003</v>
          </cell>
          <cell r="C241" t="str">
            <v>Ceiling Mount Occupancy Sensor</v>
          </cell>
          <cell r="D241">
            <v>0</v>
          </cell>
          <cell r="E241">
            <v>36</v>
          </cell>
        </row>
        <row r="242">
          <cell r="A242" t="str">
            <v>Result239</v>
          </cell>
          <cell r="B242">
            <v>4005</v>
          </cell>
          <cell r="C242" t="str">
            <v>Photocells</v>
          </cell>
          <cell r="D242">
            <v>0</v>
          </cell>
          <cell r="E242">
            <v>12</v>
          </cell>
        </row>
        <row r="243">
          <cell r="A243" t="str">
            <v>Result240</v>
          </cell>
          <cell r="B243">
            <v>4000</v>
          </cell>
          <cell r="C243" t="str">
            <v>Wall Mount Occupancy Sensor</v>
          </cell>
          <cell r="D243">
            <v>0</v>
          </cell>
          <cell r="E243">
            <v>6</v>
          </cell>
        </row>
        <row r="244">
          <cell r="A244" t="str">
            <v>Result241</v>
          </cell>
          <cell r="B244">
            <v>4002</v>
          </cell>
          <cell r="C244" t="str">
            <v>Ceiling Mount Occupancy Sensor</v>
          </cell>
          <cell r="D244">
            <v>0</v>
          </cell>
          <cell r="E244">
            <v>18</v>
          </cell>
        </row>
        <row r="245">
          <cell r="A245" t="str">
            <v>Result242</v>
          </cell>
          <cell r="B245">
            <v>4004</v>
          </cell>
          <cell r="C245" t="str">
            <v>Photocells</v>
          </cell>
          <cell r="E245">
            <v>6</v>
          </cell>
        </row>
        <row r="246">
          <cell r="A246" t="str">
            <v>Result243</v>
          </cell>
          <cell r="B246">
            <v>433</v>
          </cell>
          <cell r="C246" t="str">
            <v>4' F32T8 RLO w/refl 8-Lamp HID</v>
          </cell>
          <cell r="D246">
            <v>192</v>
          </cell>
          <cell r="E246">
            <v>65</v>
          </cell>
        </row>
        <row r="247">
          <cell r="A247" t="str">
            <v>Result244</v>
          </cell>
          <cell r="B247">
            <v>417</v>
          </cell>
          <cell r="C247" t="str">
            <v>4' F36T8 2-Lamp</v>
          </cell>
          <cell r="D247">
            <v>74</v>
          </cell>
          <cell r="E247">
            <v>9</v>
          </cell>
        </row>
        <row r="248">
          <cell r="A248" t="str">
            <v>Result245</v>
          </cell>
          <cell r="B248">
            <v>418</v>
          </cell>
          <cell r="C248" t="str">
            <v>4' F36T8 w/refl 1-Lamp</v>
          </cell>
          <cell r="D248">
            <v>37</v>
          </cell>
          <cell r="E248">
            <v>9</v>
          </cell>
        </row>
        <row r="249">
          <cell r="A249" t="str">
            <v>Result246</v>
          </cell>
          <cell r="B249">
            <v>804</v>
          </cell>
          <cell r="C249" t="str">
            <v>8' F96T8 w/refl 1-Lamp</v>
          </cell>
          <cell r="D249">
            <v>60</v>
          </cell>
          <cell r="E249">
            <v>9</v>
          </cell>
        </row>
        <row r="250">
          <cell r="A250" t="str">
            <v>Result247</v>
          </cell>
          <cell r="B250">
            <v>803</v>
          </cell>
          <cell r="C250" t="str">
            <v>8' F96T8 w/refl 2-Lamp (from F96T12/HO/VHO)</v>
          </cell>
          <cell r="D250">
            <v>108</v>
          </cell>
          <cell r="E250">
            <v>27.5</v>
          </cell>
        </row>
        <row r="251">
          <cell r="A251" t="str">
            <v>Result248</v>
          </cell>
          <cell r="B251">
            <v>807</v>
          </cell>
          <cell r="C251" t="str">
            <v>8' F96T8 RLO w/refl 1-Lamp</v>
          </cell>
          <cell r="D251">
            <v>49</v>
          </cell>
          <cell r="E251">
            <v>9</v>
          </cell>
        </row>
        <row r="252">
          <cell r="A252" t="str">
            <v>Result249</v>
          </cell>
          <cell r="B252">
            <v>808</v>
          </cell>
          <cell r="C252" t="str">
            <v>8' F96T8 RLO w/refl 2-Lamp</v>
          </cell>
          <cell r="D252">
            <v>160</v>
          </cell>
          <cell r="E252">
            <v>9</v>
          </cell>
        </row>
        <row r="253">
          <cell r="A253" t="str">
            <v>Result250</v>
          </cell>
          <cell r="B253">
            <v>200</v>
          </cell>
          <cell r="C253" t="str">
            <v>2' F17T8 1-Lamp</v>
          </cell>
          <cell r="D253">
            <v>18</v>
          </cell>
          <cell r="E253">
            <v>9</v>
          </cell>
        </row>
        <row r="254">
          <cell r="A254" t="str">
            <v>Result251</v>
          </cell>
          <cell r="B254">
            <v>201</v>
          </cell>
          <cell r="C254" t="str">
            <v>2' F17T8 2-Lamp</v>
          </cell>
          <cell r="D254">
            <v>32</v>
          </cell>
          <cell r="E254">
            <v>9</v>
          </cell>
        </row>
        <row r="255">
          <cell r="A255" t="str">
            <v>Result252</v>
          </cell>
          <cell r="B255">
            <v>202</v>
          </cell>
          <cell r="C255" t="str">
            <v>2' F17T8 3-Lamp</v>
          </cell>
          <cell r="D255">
            <v>48</v>
          </cell>
          <cell r="E255">
            <v>15</v>
          </cell>
        </row>
        <row r="256">
          <cell r="A256" t="str">
            <v>Result253</v>
          </cell>
          <cell r="B256">
            <v>203</v>
          </cell>
          <cell r="C256" t="str">
            <v>2' F17T8 4-Lamp</v>
          </cell>
          <cell r="D256">
            <v>57</v>
          </cell>
          <cell r="E256">
            <v>15</v>
          </cell>
        </row>
        <row r="257">
          <cell r="A257" t="str">
            <v>Result254</v>
          </cell>
          <cell r="B257">
            <v>204</v>
          </cell>
          <cell r="C257" t="str">
            <v>2' F17T8 w/refl 1-Lamp</v>
          </cell>
          <cell r="D257">
            <v>18</v>
          </cell>
          <cell r="E257">
            <v>14</v>
          </cell>
        </row>
        <row r="258">
          <cell r="A258" t="str">
            <v>Result255</v>
          </cell>
          <cell r="B258">
            <v>205</v>
          </cell>
          <cell r="C258" t="str">
            <v>2' F17T8 w/refl 2-Lamp</v>
          </cell>
          <cell r="D258">
            <v>32</v>
          </cell>
          <cell r="E258">
            <v>14</v>
          </cell>
        </row>
        <row r="259">
          <cell r="A259" t="str">
            <v>Result256</v>
          </cell>
          <cell r="B259">
            <v>300</v>
          </cell>
          <cell r="C259" t="str">
            <v>3' F25T8 1-Lamp</v>
          </cell>
          <cell r="D259">
            <v>24</v>
          </cell>
          <cell r="E259">
            <v>9</v>
          </cell>
        </row>
        <row r="260">
          <cell r="A260" t="str">
            <v>Result257</v>
          </cell>
          <cell r="B260">
            <v>301</v>
          </cell>
          <cell r="C260" t="str">
            <v>3' F25T8 2-Lamp</v>
          </cell>
          <cell r="D260">
            <v>46</v>
          </cell>
          <cell r="E260">
            <v>9</v>
          </cell>
        </row>
        <row r="261">
          <cell r="A261" t="str">
            <v>Result258</v>
          </cell>
          <cell r="B261">
            <v>302</v>
          </cell>
          <cell r="C261" t="str">
            <v>3' F25T8 3-Lamp</v>
          </cell>
          <cell r="D261">
            <v>66</v>
          </cell>
          <cell r="E261">
            <v>15</v>
          </cell>
        </row>
        <row r="262">
          <cell r="A262" t="str">
            <v>Result259</v>
          </cell>
          <cell r="B262">
            <v>303</v>
          </cell>
          <cell r="C262" t="str">
            <v>3' F25T8 4-Lamp</v>
          </cell>
          <cell r="D262">
            <v>82</v>
          </cell>
          <cell r="E262">
            <v>15</v>
          </cell>
        </row>
        <row r="263">
          <cell r="A263" t="str">
            <v>Result260</v>
          </cell>
          <cell r="B263">
            <v>304</v>
          </cell>
          <cell r="C263" t="str">
            <v>3' F25T8 w/refl 1-Lamp</v>
          </cell>
          <cell r="D263">
            <v>24</v>
          </cell>
          <cell r="E263">
            <v>16</v>
          </cell>
        </row>
        <row r="264">
          <cell r="A264" t="str">
            <v>Result261</v>
          </cell>
          <cell r="B264">
            <v>305</v>
          </cell>
          <cell r="C264" t="str">
            <v>3' F25T8 w/refl 2-Lamp</v>
          </cell>
          <cell r="D264">
            <v>46</v>
          </cell>
          <cell r="E264">
            <v>16</v>
          </cell>
        </row>
        <row r="265">
          <cell r="A265" t="str">
            <v>Result262</v>
          </cell>
          <cell r="B265">
            <v>400</v>
          </cell>
          <cell r="C265" t="str">
            <v>4' F32T8 1-Lamp</v>
          </cell>
          <cell r="D265">
            <v>29</v>
          </cell>
          <cell r="E265">
            <v>9</v>
          </cell>
        </row>
        <row r="266">
          <cell r="A266" t="str">
            <v>Result263</v>
          </cell>
          <cell r="B266">
            <v>401</v>
          </cell>
          <cell r="C266" t="str">
            <v>4' F32T8 2-Lamp</v>
          </cell>
          <cell r="D266">
            <v>58</v>
          </cell>
          <cell r="E266">
            <v>9</v>
          </cell>
        </row>
        <row r="267">
          <cell r="A267" t="str">
            <v>Result264</v>
          </cell>
          <cell r="B267">
            <v>402</v>
          </cell>
          <cell r="C267" t="str">
            <v>4' F32T8 3-Lamp</v>
          </cell>
          <cell r="D267">
            <v>85</v>
          </cell>
          <cell r="E267">
            <v>15</v>
          </cell>
        </row>
        <row r="268">
          <cell r="A268" t="str">
            <v>Result265</v>
          </cell>
          <cell r="B268">
            <v>403</v>
          </cell>
          <cell r="C268" t="str">
            <v>4' F32T8 4-Lamp</v>
          </cell>
          <cell r="D268">
            <v>107</v>
          </cell>
          <cell r="E268">
            <v>15</v>
          </cell>
        </row>
        <row r="269">
          <cell r="A269" t="str">
            <v>Result266</v>
          </cell>
          <cell r="B269">
            <v>462</v>
          </cell>
          <cell r="C269" t="str">
            <v>4' F32T8 w/refl 1-Lamp</v>
          </cell>
          <cell r="D269">
            <v>29</v>
          </cell>
          <cell r="E269">
            <v>12</v>
          </cell>
        </row>
        <row r="270">
          <cell r="A270" t="str">
            <v>Result267</v>
          </cell>
          <cell r="B270">
            <v>463</v>
          </cell>
          <cell r="C270" t="str">
            <v>4' F32T8 w/refl 2-Lamp</v>
          </cell>
          <cell r="D270">
            <v>58</v>
          </cell>
          <cell r="E270">
            <v>12</v>
          </cell>
        </row>
        <row r="271">
          <cell r="A271" t="str">
            <v>Result268</v>
          </cell>
          <cell r="B271">
            <v>464</v>
          </cell>
          <cell r="C271" t="str">
            <v>4' F32T8 w/refl 3-Lamp</v>
          </cell>
          <cell r="D271">
            <v>85</v>
          </cell>
          <cell r="E271">
            <v>20</v>
          </cell>
        </row>
        <row r="272">
          <cell r="A272" t="str">
            <v>Result269</v>
          </cell>
          <cell r="B272">
            <v>465</v>
          </cell>
          <cell r="C272" t="str">
            <v>4' F32T8 w/refl 4-Lamp</v>
          </cell>
          <cell r="D272">
            <v>107</v>
          </cell>
          <cell r="E272">
            <v>20</v>
          </cell>
        </row>
        <row r="273">
          <cell r="A273" t="str">
            <v>Result270</v>
          </cell>
          <cell r="B273">
            <v>466</v>
          </cell>
          <cell r="C273" t="str">
            <v>4' F32T8 w/refl 5-Lamp</v>
          </cell>
          <cell r="D273">
            <v>148</v>
          </cell>
          <cell r="E273">
            <v>26</v>
          </cell>
        </row>
        <row r="274">
          <cell r="A274" t="str">
            <v>Result271</v>
          </cell>
          <cell r="B274">
            <v>467</v>
          </cell>
          <cell r="C274" t="str">
            <v>4' F32T8 w/refl 6-Lamp</v>
          </cell>
          <cell r="D274">
            <v>170</v>
          </cell>
          <cell r="E274">
            <v>31</v>
          </cell>
        </row>
        <row r="275">
          <cell r="A275" t="str">
            <v>Result272</v>
          </cell>
          <cell r="B275">
            <v>468</v>
          </cell>
          <cell r="C275" t="str">
            <v>4' F32T8 w/refl 8-Lamp</v>
          </cell>
          <cell r="D275">
            <v>227</v>
          </cell>
          <cell r="E275">
            <v>40</v>
          </cell>
        </row>
        <row r="276">
          <cell r="A276" t="str">
            <v>Result273</v>
          </cell>
          <cell r="B276">
            <v>411</v>
          </cell>
          <cell r="C276" t="str">
            <v>4' F32T8 RLO 1-Lamp</v>
          </cell>
          <cell r="D276">
            <v>26</v>
          </cell>
          <cell r="E276">
            <v>9</v>
          </cell>
        </row>
        <row r="277">
          <cell r="A277" t="str">
            <v>Result274</v>
          </cell>
          <cell r="B277">
            <v>412</v>
          </cell>
          <cell r="C277" t="str">
            <v>4' F32T8 RLO 2-Lamp</v>
          </cell>
          <cell r="D277">
            <v>51</v>
          </cell>
          <cell r="E277">
            <v>9</v>
          </cell>
        </row>
        <row r="278">
          <cell r="A278" t="str">
            <v>Result275</v>
          </cell>
          <cell r="B278">
            <v>413</v>
          </cell>
          <cell r="C278" t="str">
            <v>4' F32T8 RLO 3-Lamp</v>
          </cell>
          <cell r="D278">
            <v>74</v>
          </cell>
          <cell r="E278">
            <v>15</v>
          </cell>
        </row>
        <row r="279">
          <cell r="A279" t="str">
            <v>Result276</v>
          </cell>
          <cell r="B279">
            <v>414</v>
          </cell>
          <cell r="C279" t="str">
            <v>4' F32T8 RLO 4-Lamp</v>
          </cell>
          <cell r="D279">
            <v>94</v>
          </cell>
          <cell r="E279">
            <v>15</v>
          </cell>
        </row>
        <row r="280">
          <cell r="A280" t="str">
            <v>Result277</v>
          </cell>
          <cell r="B280">
            <v>415</v>
          </cell>
          <cell r="C280" t="str">
            <v>4' F32T8 RLO w/refl 1-Lamp</v>
          </cell>
          <cell r="D280">
            <v>26</v>
          </cell>
          <cell r="E280">
            <v>18</v>
          </cell>
        </row>
        <row r="281">
          <cell r="A281" t="str">
            <v>Result278</v>
          </cell>
          <cell r="B281">
            <v>416</v>
          </cell>
          <cell r="C281" t="str">
            <v>4' F32T8 RLO w/refl 2-Lamp</v>
          </cell>
          <cell r="D281">
            <v>51</v>
          </cell>
          <cell r="E281">
            <v>18</v>
          </cell>
        </row>
        <row r="282">
          <cell r="A282" t="str">
            <v>Result279</v>
          </cell>
          <cell r="B282">
            <v>436</v>
          </cell>
          <cell r="C282" t="str">
            <v>4' F32T8 HBF w/refl 4-Lamp HID</v>
          </cell>
          <cell r="D282">
            <v>141</v>
          </cell>
          <cell r="E282">
            <v>65</v>
          </cell>
        </row>
        <row r="283">
          <cell r="A283" t="str">
            <v>Result280</v>
          </cell>
          <cell r="B283">
            <v>432</v>
          </cell>
          <cell r="C283" t="str">
            <v>4' F32T8 HBF w/refl 6-Lamp HID</v>
          </cell>
          <cell r="D283">
            <v>234</v>
          </cell>
          <cell r="E283">
            <v>65</v>
          </cell>
        </row>
        <row r="284">
          <cell r="A284" t="str">
            <v>Result281</v>
          </cell>
          <cell r="B284">
            <v>427</v>
          </cell>
          <cell r="C284" t="str">
            <v>4' F32 Super T8 1-Lamp</v>
          </cell>
          <cell r="D284">
            <v>26</v>
          </cell>
          <cell r="E284">
            <v>11</v>
          </cell>
        </row>
        <row r="285">
          <cell r="A285" t="str">
            <v>Result282</v>
          </cell>
          <cell r="B285">
            <v>428</v>
          </cell>
          <cell r="C285" t="str">
            <v>4' F32 Super T8 2-Lamp</v>
          </cell>
          <cell r="D285">
            <v>53</v>
          </cell>
          <cell r="E285">
            <v>11</v>
          </cell>
        </row>
        <row r="286">
          <cell r="A286" t="str">
            <v>Result283</v>
          </cell>
          <cell r="B286">
            <v>429</v>
          </cell>
          <cell r="C286" t="str">
            <v>4' F32 Super T8 3-Lamp</v>
          </cell>
          <cell r="D286">
            <v>80</v>
          </cell>
          <cell r="E286">
            <v>20</v>
          </cell>
        </row>
        <row r="287">
          <cell r="A287" t="str">
            <v>Result284</v>
          </cell>
          <cell r="B287">
            <v>430</v>
          </cell>
          <cell r="C287" t="str">
            <v>4' F32 Super T8 4-Lamp</v>
          </cell>
          <cell r="D287">
            <v>106</v>
          </cell>
          <cell r="E287">
            <v>20</v>
          </cell>
        </row>
        <row r="288">
          <cell r="A288" t="str">
            <v>Result285</v>
          </cell>
          <cell r="B288">
            <v>419</v>
          </cell>
          <cell r="C288" t="str">
            <v>4' F48T8 HO 1-Lamp</v>
          </cell>
          <cell r="D288">
            <v>40</v>
          </cell>
          <cell r="E288">
            <v>9</v>
          </cell>
        </row>
        <row r="289">
          <cell r="A289" t="str">
            <v>Result286</v>
          </cell>
          <cell r="B289">
            <v>420</v>
          </cell>
          <cell r="C289" t="str">
            <v>4' F48T8 HO 2-Lamp</v>
          </cell>
          <cell r="D289">
            <v>81</v>
          </cell>
          <cell r="E289">
            <v>9</v>
          </cell>
        </row>
        <row r="290">
          <cell r="A290" t="str">
            <v>Result287</v>
          </cell>
          <cell r="B290">
            <v>421</v>
          </cell>
          <cell r="C290" t="str">
            <v>4' F48T8 HO 3-Lamp</v>
          </cell>
          <cell r="D290">
            <v>118</v>
          </cell>
          <cell r="E290">
            <v>15</v>
          </cell>
        </row>
        <row r="291">
          <cell r="A291" t="str">
            <v>Result288</v>
          </cell>
          <cell r="B291">
            <v>422</v>
          </cell>
          <cell r="C291" t="str">
            <v>4' F48T8 HO 4-Lamp</v>
          </cell>
          <cell r="D291">
            <v>149</v>
          </cell>
          <cell r="E291">
            <v>15</v>
          </cell>
        </row>
        <row r="292">
          <cell r="A292" t="str">
            <v>Result289</v>
          </cell>
          <cell r="B292">
            <v>503</v>
          </cell>
          <cell r="C292" t="str">
            <v>5' F40T8 w/refl 1-Lamp</v>
          </cell>
          <cell r="D292">
            <v>46</v>
          </cell>
          <cell r="E292">
            <v>9</v>
          </cell>
        </row>
        <row r="293">
          <cell r="A293" t="str">
            <v>Result290</v>
          </cell>
          <cell r="B293">
            <v>500</v>
          </cell>
          <cell r="C293" t="str">
            <v>5' F40T8 1-Lamp</v>
          </cell>
          <cell r="D293">
            <v>46</v>
          </cell>
          <cell r="E293">
            <v>9</v>
          </cell>
        </row>
        <row r="294">
          <cell r="A294" t="str">
            <v>Result291</v>
          </cell>
          <cell r="B294">
            <v>501</v>
          </cell>
          <cell r="C294" t="str">
            <v>5' F40T8 2-Lamp</v>
          </cell>
          <cell r="D294">
            <v>71</v>
          </cell>
          <cell r="E294">
            <v>9</v>
          </cell>
        </row>
        <row r="295">
          <cell r="A295" t="str">
            <v>Result292</v>
          </cell>
          <cell r="B295">
            <v>502</v>
          </cell>
          <cell r="C295" t="str">
            <v>5' F40T8 3-Lamp</v>
          </cell>
          <cell r="D295">
            <v>105</v>
          </cell>
          <cell r="E295">
            <v>18</v>
          </cell>
        </row>
        <row r="296">
          <cell r="A296" t="str">
            <v>Result293</v>
          </cell>
          <cell r="B296">
            <v>600</v>
          </cell>
          <cell r="C296" t="str">
            <v>6' F72T8 HO 1-Lamp</v>
          </cell>
          <cell r="D296">
            <v>80</v>
          </cell>
          <cell r="E296">
            <v>9</v>
          </cell>
        </row>
        <row r="297">
          <cell r="A297" t="str">
            <v>Result294</v>
          </cell>
          <cell r="B297">
            <v>601</v>
          </cell>
          <cell r="C297" t="str">
            <v>6' F72T8 HO 2-Lamp</v>
          </cell>
          <cell r="D297">
            <v>147</v>
          </cell>
          <cell r="E297">
            <v>9</v>
          </cell>
        </row>
        <row r="298">
          <cell r="A298" t="str">
            <v>Result295</v>
          </cell>
          <cell r="B298">
            <v>800</v>
          </cell>
          <cell r="C298" t="str">
            <v>8' F96T8 1-Lamp</v>
          </cell>
          <cell r="D298">
            <v>60</v>
          </cell>
          <cell r="E298">
            <v>9</v>
          </cell>
        </row>
        <row r="299">
          <cell r="A299" t="str">
            <v>Result296</v>
          </cell>
          <cell r="B299">
            <v>801</v>
          </cell>
          <cell r="C299" t="str">
            <v>8' F96T8 2-Lamp</v>
          </cell>
          <cell r="D299">
            <v>108</v>
          </cell>
          <cell r="E299">
            <v>9</v>
          </cell>
        </row>
        <row r="300">
          <cell r="A300" t="str">
            <v>Result297</v>
          </cell>
          <cell r="B300">
            <v>809</v>
          </cell>
          <cell r="C300" t="str">
            <v>8' F96T8 6-Lamp</v>
          </cell>
          <cell r="D300">
            <v>324</v>
          </cell>
          <cell r="E300">
            <v>30</v>
          </cell>
        </row>
        <row r="301">
          <cell r="A301" t="str">
            <v>Result298</v>
          </cell>
          <cell r="B301">
            <v>805</v>
          </cell>
          <cell r="C301" t="str">
            <v>8' F96T8  RLO 1-Lamp</v>
          </cell>
          <cell r="D301">
            <v>49</v>
          </cell>
          <cell r="E301">
            <v>9</v>
          </cell>
        </row>
        <row r="302">
          <cell r="A302" t="str">
            <v>Result299</v>
          </cell>
          <cell r="B302">
            <v>806</v>
          </cell>
          <cell r="C302" t="str">
            <v>8' F96T8  RLO 2-Lamp</v>
          </cell>
          <cell r="D302">
            <v>99</v>
          </cell>
          <cell r="E302">
            <v>806</v>
          </cell>
        </row>
        <row r="303">
          <cell r="A303" t="str">
            <v>Result300</v>
          </cell>
          <cell r="B303">
            <v>425</v>
          </cell>
          <cell r="C303" t="str">
            <v>4' F32T8 RLO w/refl 8-Lamp HID</v>
          </cell>
          <cell r="D303">
            <v>192</v>
          </cell>
          <cell r="E303">
            <v>20</v>
          </cell>
        </row>
        <row r="304">
          <cell r="A304" t="str">
            <v>Result301</v>
          </cell>
          <cell r="B304">
            <v>437</v>
          </cell>
          <cell r="C304" t="str">
            <v>4' F32T8 HBF w/refl 4-Lamp HID</v>
          </cell>
          <cell r="D304">
            <v>141</v>
          </cell>
          <cell r="E304">
            <v>20</v>
          </cell>
        </row>
        <row r="305">
          <cell r="A305" t="str">
            <v>Result302</v>
          </cell>
          <cell r="B305">
            <v>423</v>
          </cell>
          <cell r="C305" t="str">
            <v>4' F32T8 HBF w/refl 6-Lamp HID</v>
          </cell>
          <cell r="D305">
            <v>234</v>
          </cell>
          <cell r="E305">
            <v>20</v>
          </cell>
        </row>
        <row r="306">
          <cell r="A306" t="str">
            <v>Result303</v>
          </cell>
          <cell r="B306">
            <v>8091</v>
          </cell>
          <cell r="C306" t="str">
            <v>4' 32W T8 Lamps Only</v>
          </cell>
          <cell r="D306">
            <v>32</v>
          </cell>
        </row>
        <row r="307">
          <cell r="A307" t="str">
            <v>Result304</v>
          </cell>
          <cell r="B307">
            <v>8071</v>
          </cell>
          <cell r="C307" t="str">
            <v>50W Merc Vap 1-Lamp</v>
          </cell>
          <cell r="D307">
            <v>118</v>
          </cell>
        </row>
        <row r="308">
          <cell r="A308" t="str">
            <v>Result305</v>
          </cell>
          <cell r="B308">
            <v>8072</v>
          </cell>
          <cell r="C308" t="str">
            <v>100W Merc Vap 1-Lamp</v>
          </cell>
          <cell r="D308">
            <v>120</v>
          </cell>
        </row>
        <row r="309">
          <cell r="A309" t="str">
            <v>Result306</v>
          </cell>
          <cell r="B309">
            <v>8073</v>
          </cell>
          <cell r="C309" t="str">
            <v>175W Merc Vap 1-Lamp</v>
          </cell>
          <cell r="D309">
            <v>205</v>
          </cell>
        </row>
        <row r="310">
          <cell r="A310" t="str">
            <v>Result307</v>
          </cell>
          <cell r="B310">
            <v>8074</v>
          </cell>
          <cell r="C310" t="str">
            <v>250W Merc Vap 1-Lamp</v>
          </cell>
          <cell r="D310">
            <v>285</v>
          </cell>
        </row>
        <row r="311">
          <cell r="A311" t="str">
            <v>Result308</v>
          </cell>
          <cell r="B311">
            <v>8076</v>
          </cell>
          <cell r="C311" t="str">
            <v>400W Merc Vap 1-Lamp</v>
          </cell>
          <cell r="D311">
            <v>454</v>
          </cell>
        </row>
        <row r="312">
          <cell r="A312" t="str">
            <v>Result309</v>
          </cell>
          <cell r="B312">
            <v>8075</v>
          </cell>
          <cell r="C312" t="str">
            <v>400W Merc Vap 2-Lamp</v>
          </cell>
          <cell r="D312">
            <v>880</v>
          </cell>
        </row>
        <row r="313">
          <cell r="A313" t="str">
            <v>Result310</v>
          </cell>
          <cell r="B313">
            <v>8077</v>
          </cell>
          <cell r="C313" t="str">
            <v>500W Merc Vap 1-Lamp</v>
          </cell>
          <cell r="D313">
            <v>570</v>
          </cell>
        </row>
        <row r="314">
          <cell r="A314" t="str">
            <v>Result311</v>
          </cell>
          <cell r="B314">
            <v>8078</v>
          </cell>
          <cell r="C314" t="str">
            <v>750W Merc Vap 1-Lamp</v>
          </cell>
          <cell r="D314">
            <v>775</v>
          </cell>
        </row>
        <row r="315">
          <cell r="A315" t="str">
            <v>Result312</v>
          </cell>
          <cell r="B315">
            <v>8079</v>
          </cell>
          <cell r="C315" t="str">
            <v>1000W Merc Vap 1-Lamp</v>
          </cell>
          <cell r="D315">
            <v>1075</v>
          </cell>
        </row>
        <row r="316">
          <cell r="A316" t="str">
            <v>Result313</v>
          </cell>
          <cell r="B316">
            <v>8086</v>
          </cell>
          <cell r="C316" t="str">
            <v>150W MH 1-Lamp</v>
          </cell>
          <cell r="D316">
            <v>187</v>
          </cell>
        </row>
        <row r="317">
          <cell r="A317" t="str">
            <v>Result314</v>
          </cell>
          <cell r="B317">
            <v>8087</v>
          </cell>
          <cell r="C317" t="str">
            <v>175W MH 1-Lamp</v>
          </cell>
          <cell r="D317">
            <v>210</v>
          </cell>
        </row>
        <row r="318">
          <cell r="A318" t="str">
            <v>Result315</v>
          </cell>
          <cell r="B318">
            <v>8088</v>
          </cell>
          <cell r="C318" t="str">
            <v>250W MH 1-Lamp</v>
          </cell>
          <cell r="D318">
            <v>295</v>
          </cell>
        </row>
        <row r="319">
          <cell r="A319" t="str">
            <v>Result316</v>
          </cell>
          <cell r="B319">
            <v>8089</v>
          </cell>
          <cell r="C319" t="str">
            <v>400W MH 1-Lamp</v>
          </cell>
          <cell r="D319">
            <v>460</v>
          </cell>
        </row>
        <row r="320">
          <cell r="A320" t="str">
            <v>Result317</v>
          </cell>
          <cell r="B320">
            <v>8090</v>
          </cell>
          <cell r="C320" t="str">
            <v>400W MH 2-Lamp</v>
          </cell>
          <cell r="D320">
            <v>880</v>
          </cell>
        </row>
        <row r="321">
          <cell r="A321" t="str">
            <v>Result318</v>
          </cell>
          <cell r="B321">
            <v>8092</v>
          </cell>
          <cell r="C321" t="str">
            <v>1000W MH 1-Lamp</v>
          </cell>
          <cell r="D321">
            <v>1070</v>
          </cell>
        </row>
        <row r="322">
          <cell r="A322" t="str">
            <v>Result319</v>
          </cell>
          <cell r="B322">
            <v>8093</v>
          </cell>
          <cell r="C322" t="str">
            <v>1000W MH 2-Lamp</v>
          </cell>
          <cell r="D322">
            <v>2140</v>
          </cell>
        </row>
        <row r="323">
          <cell r="A323" t="str">
            <v>Result320</v>
          </cell>
          <cell r="B323">
            <v>8094</v>
          </cell>
          <cell r="C323" t="str">
            <v>1000W MH 3-Lamp</v>
          </cell>
          <cell r="D323">
            <v>3210</v>
          </cell>
        </row>
        <row r="324">
          <cell r="A324" t="str">
            <v>Result321</v>
          </cell>
          <cell r="B324">
            <v>8080</v>
          </cell>
          <cell r="C324" t="str">
            <v>Exit Sign Incand. 15W 2-Lamp</v>
          </cell>
          <cell r="D324">
            <v>30</v>
          </cell>
        </row>
        <row r="325">
          <cell r="A325" t="str">
            <v>Result322</v>
          </cell>
          <cell r="B325">
            <v>8081</v>
          </cell>
          <cell r="C325" t="str">
            <v>Exit Sign Incand. 20W 2-Lamp</v>
          </cell>
          <cell r="D325">
            <v>40</v>
          </cell>
        </row>
        <row r="326">
          <cell r="A326" t="str">
            <v>Result323</v>
          </cell>
          <cell r="B326">
            <v>2073</v>
          </cell>
          <cell r="C326" t="str">
            <v>28W T5 w/0.95 BF</v>
          </cell>
          <cell r="D326">
            <v>58</v>
          </cell>
          <cell r="E326">
            <v>5.5</v>
          </cell>
        </row>
        <row r="327">
          <cell r="A327" t="str">
            <v>Result324</v>
          </cell>
          <cell r="B327">
            <v>2001</v>
          </cell>
          <cell r="C327" t="str">
            <v>18W T5 1-Lamp</v>
          </cell>
          <cell r="D327">
            <v>20</v>
          </cell>
          <cell r="E327">
            <v>10</v>
          </cell>
        </row>
        <row r="328">
          <cell r="A328" t="str">
            <v>Result325</v>
          </cell>
          <cell r="B328">
            <v>2003</v>
          </cell>
          <cell r="C328" t="str">
            <v>18W T5 2-Lamp</v>
          </cell>
          <cell r="D328">
            <v>34</v>
          </cell>
          <cell r="E328">
            <v>10</v>
          </cell>
        </row>
        <row r="329">
          <cell r="A329" t="str">
            <v>Result326</v>
          </cell>
          <cell r="B329">
            <v>2005</v>
          </cell>
          <cell r="C329" t="str">
            <v>18W T5 3-Lamp</v>
          </cell>
          <cell r="D329">
            <v>50</v>
          </cell>
          <cell r="E329">
            <v>16</v>
          </cell>
        </row>
        <row r="330">
          <cell r="A330" t="str">
            <v>Result327</v>
          </cell>
          <cell r="B330">
            <v>2007</v>
          </cell>
          <cell r="C330" t="str">
            <v>39W T5 1-Lamp</v>
          </cell>
          <cell r="D330">
            <v>38</v>
          </cell>
          <cell r="E330">
            <v>10</v>
          </cell>
        </row>
        <row r="331">
          <cell r="A331" t="str">
            <v>Result328</v>
          </cell>
          <cell r="B331">
            <v>2009</v>
          </cell>
          <cell r="C331" t="str">
            <v>39W T5 2-Lamp</v>
          </cell>
          <cell r="D331">
            <v>66</v>
          </cell>
          <cell r="E331">
            <v>10</v>
          </cell>
        </row>
        <row r="332">
          <cell r="A332" t="str">
            <v>Result329</v>
          </cell>
          <cell r="B332">
            <v>2011</v>
          </cell>
          <cell r="C332" t="str">
            <v>39W T5 3-Lamp</v>
          </cell>
          <cell r="D332">
            <v>104</v>
          </cell>
          <cell r="E332">
            <v>16</v>
          </cell>
        </row>
        <row r="333">
          <cell r="A333" t="str">
            <v>Result330</v>
          </cell>
          <cell r="B333">
            <v>2013</v>
          </cell>
          <cell r="C333" t="str">
            <v>40W T5 1-Lamp</v>
          </cell>
          <cell r="D333">
            <v>35</v>
          </cell>
          <cell r="E333">
            <v>10</v>
          </cell>
        </row>
        <row r="334">
          <cell r="A334" t="str">
            <v>Result331</v>
          </cell>
          <cell r="B334">
            <v>2015</v>
          </cell>
          <cell r="C334" t="str">
            <v>40W T5 2-Lamp</v>
          </cell>
          <cell r="D334">
            <v>68</v>
          </cell>
          <cell r="E334">
            <v>10</v>
          </cell>
        </row>
        <row r="335">
          <cell r="A335" t="str">
            <v>Result332</v>
          </cell>
          <cell r="B335">
            <v>2017</v>
          </cell>
          <cell r="C335" t="str">
            <v>40W T5 3-Lamp</v>
          </cell>
          <cell r="D335">
            <v>98</v>
          </cell>
          <cell r="E335">
            <v>16</v>
          </cell>
        </row>
        <row r="336">
          <cell r="A336" t="str">
            <v>Result333</v>
          </cell>
          <cell r="B336">
            <v>2019</v>
          </cell>
          <cell r="C336" t="str">
            <v>40W T5 4-Lamp</v>
          </cell>
          <cell r="D336">
            <v>136</v>
          </cell>
          <cell r="E336">
            <v>16</v>
          </cell>
        </row>
        <row r="337">
          <cell r="A337" t="str">
            <v>Result334</v>
          </cell>
          <cell r="B337">
            <v>2021</v>
          </cell>
          <cell r="C337" t="str">
            <v>40W T5 6-Lamp</v>
          </cell>
          <cell r="D337">
            <v>204</v>
          </cell>
          <cell r="E337">
            <v>20</v>
          </cell>
        </row>
        <row r="338">
          <cell r="A338" t="str">
            <v>Result335</v>
          </cell>
          <cell r="B338">
            <v>2023</v>
          </cell>
          <cell r="C338" t="str">
            <v>50W T5 1-Lamp</v>
          </cell>
          <cell r="D338">
            <v>50</v>
          </cell>
          <cell r="E338">
            <v>10</v>
          </cell>
        </row>
        <row r="339">
          <cell r="A339" t="str">
            <v>Result336</v>
          </cell>
          <cell r="B339">
            <v>2027</v>
          </cell>
          <cell r="C339" t="str">
            <v>50W T5 2-Lamp</v>
          </cell>
          <cell r="D339">
            <v>100</v>
          </cell>
          <cell r="E339">
            <v>10</v>
          </cell>
        </row>
        <row r="340">
          <cell r="A340" t="str">
            <v>Result337</v>
          </cell>
          <cell r="B340">
            <v>2031</v>
          </cell>
          <cell r="C340" t="str">
            <v>50W T5 3-Lamp</v>
          </cell>
          <cell r="D340">
            <v>150</v>
          </cell>
          <cell r="E340">
            <v>16</v>
          </cell>
        </row>
        <row r="341">
          <cell r="A341" t="str">
            <v>Result338</v>
          </cell>
          <cell r="B341">
            <v>2035</v>
          </cell>
          <cell r="C341" t="str">
            <v>50W T5 4-Lamp</v>
          </cell>
          <cell r="D341">
            <v>200</v>
          </cell>
          <cell r="E341">
            <v>16</v>
          </cell>
        </row>
        <row r="342">
          <cell r="A342" t="str">
            <v>Result339</v>
          </cell>
          <cell r="B342">
            <v>2025</v>
          </cell>
          <cell r="C342" t="str">
            <v>55W T5 1-Lamp</v>
          </cell>
          <cell r="D342">
            <v>55</v>
          </cell>
          <cell r="E342">
            <v>10</v>
          </cell>
        </row>
        <row r="343">
          <cell r="A343" t="str">
            <v>Result340</v>
          </cell>
          <cell r="B343">
            <v>2029</v>
          </cell>
          <cell r="C343" t="str">
            <v>55W T5 2-Lamp</v>
          </cell>
          <cell r="D343">
            <v>110</v>
          </cell>
          <cell r="E343">
            <v>10</v>
          </cell>
        </row>
        <row r="344">
          <cell r="A344" t="str">
            <v>Result341</v>
          </cell>
          <cell r="B344">
            <v>2033</v>
          </cell>
          <cell r="C344" t="str">
            <v>55W T5 3-Lamp</v>
          </cell>
          <cell r="D344">
            <v>165</v>
          </cell>
          <cell r="E344">
            <v>16</v>
          </cell>
        </row>
        <row r="345">
          <cell r="A345" t="str">
            <v>Result342</v>
          </cell>
          <cell r="B345">
            <v>2037</v>
          </cell>
          <cell r="C345" t="str">
            <v>55W T5 4-Lamp</v>
          </cell>
          <cell r="D345">
            <v>220</v>
          </cell>
          <cell r="E345">
            <v>16</v>
          </cell>
        </row>
        <row r="346">
          <cell r="A346" t="str">
            <v>Result343</v>
          </cell>
          <cell r="B346">
            <v>2039</v>
          </cell>
          <cell r="C346" t="str">
            <v>24W T5 HO 1-Lamp</v>
          </cell>
          <cell r="D346">
            <v>29</v>
          </cell>
          <cell r="E346">
            <v>4</v>
          </cell>
        </row>
        <row r="347">
          <cell r="A347" t="str">
            <v>Result344</v>
          </cell>
          <cell r="B347">
            <v>2041</v>
          </cell>
          <cell r="C347" t="str">
            <v>24W T5 HO 2-Lamp</v>
          </cell>
          <cell r="D347">
            <v>55</v>
          </cell>
          <cell r="E347">
            <v>4</v>
          </cell>
        </row>
        <row r="348">
          <cell r="A348" t="str">
            <v>Result345</v>
          </cell>
          <cell r="B348">
            <v>2043</v>
          </cell>
          <cell r="C348" t="str">
            <v>39W T5 HO 1-Lamp</v>
          </cell>
          <cell r="D348">
            <v>43</v>
          </cell>
          <cell r="E348">
            <v>8</v>
          </cell>
        </row>
        <row r="349">
          <cell r="A349" t="str">
            <v>Result346</v>
          </cell>
          <cell r="B349">
            <v>2045</v>
          </cell>
          <cell r="C349" t="str">
            <v>39W T5 HO 2-Lamp</v>
          </cell>
          <cell r="D349">
            <v>85</v>
          </cell>
          <cell r="E349">
            <v>8</v>
          </cell>
        </row>
        <row r="350">
          <cell r="A350" t="str">
            <v>Result347</v>
          </cell>
          <cell r="B350">
            <v>2000</v>
          </cell>
          <cell r="C350" t="str">
            <v>18W T5 1-Lamp</v>
          </cell>
          <cell r="D350">
            <v>20</v>
          </cell>
          <cell r="E350">
            <v>2</v>
          </cell>
        </row>
        <row r="351">
          <cell r="A351" t="str">
            <v>Result348</v>
          </cell>
          <cell r="B351">
            <v>2002</v>
          </cell>
          <cell r="C351" t="str">
            <v>18W T5 2-Lamp</v>
          </cell>
          <cell r="D351">
            <v>34</v>
          </cell>
          <cell r="E351">
            <v>2</v>
          </cell>
        </row>
        <row r="352">
          <cell r="A352" t="str">
            <v>Result349</v>
          </cell>
          <cell r="B352">
            <v>2004</v>
          </cell>
          <cell r="C352" t="str">
            <v>18W T5 3-Lamp</v>
          </cell>
          <cell r="D352">
            <v>50</v>
          </cell>
          <cell r="E352">
            <v>2.5</v>
          </cell>
        </row>
        <row r="353">
          <cell r="A353" t="str">
            <v>Result350</v>
          </cell>
          <cell r="B353">
            <v>2006</v>
          </cell>
          <cell r="C353" t="str">
            <v>39W T5 1-Lamp</v>
          </cell>
          <cell r="D353">
            <v>38</v>
          </cell>
          <cell r="E353">
            <v>2</v>
          </cell>
        </row>
        <row r="354">
          <cell r="A354" t="str">
            <v>Result351</v>
          </cell>
          <cell r="B354">
            <v>2008</v>
          </cell>
          <cell r="C354" t="str">
            <v>39W T5 2-Lamp</v>
          </cell>
          <cell r="D354">
            <v>66</v>
          </cell>
          <cell r="E354">
            <v>2</v>
          </cell>
        </row>
        <row r="355">
          <cell r="A355" t="str">
            <v>Result352</v>
          </cell>
          <cell r="B355">
            <v>2010</v>
          </cell>
          <cell r="C355" t="str">
            <v>39W T5 3-Lamp</v>
          </cell>
          <cell r="D355">
            <v>104</v>
          </cell>
          <cell r="E355">
            <v>2.5</v>
          </cell>
        </row>
        <row r="356">
          <cell r="A356" t="str">
            <v>Result353</v>
          </cell>
          <cell r="B356">
            <v>2013</v>
          </cell>
          <cell r="C356" t="str">
            <v>40W T5 1-Lamp</v>
          </cell>
          <cell r="D356">
            <v>35</v>
          </cell>
          <cell r="E356">
            <v>2</v>
          </cell>
        </row>
        <row r="357">
          <cell r="A357" t="str">
            <v>Result354</v>
          </cell>
          <cell r="B357">
            <v>2014</v>
          </cell>
          <cell r="C357" t="str">
            <v>40W T5 2-Lamp</v>
          </cell>
          <cell r="D357">
            <v>68</v>
          </cell>
          <cell r="E357">
            <v>2</v>
          </cell>
        </row>
        <row r="358">
          <cell r="A358" t="str">
            <v>Result355</v>
          </cell>
          <cell r="B358">
            <v>2016</v>
          </cell>
          <cell r="C358" t="str">
            <v>40W T5 3-Lamp</v>
          </cell>
          <cell r="D358">
            <v>98</v>
          </cell>
          <cell r="E358">
            <v>2.5</v>
          </cell>
        </row>
        <row r="359">
          <cell r="A359" t="str">
            <v>Result356</v>
          </cell>
          <cell r="B359">
            <v>2018</v>
          </cell>
          <cell r="C359" t="str">
            <v>40W T5 4-Lamp</v>
          </cell>
          <cell r="D359">
            <v>136</v>
          </cell>
          <cell r="E359">
            <v>2.5</v>
          </cell>
        </row>
        <row r="360">
          <cell r="A360" t="str">
            <v>Result357</v>
          </cell>
          <cell r="B360">
            <v>2020</v>
          </cell>
          <cell r="C360" t="str">
            <v>40W T5 6-Lamp</v>
          </cell>
          <cell r="D360">
            <v>204</v>
          </cell>
          <cell r="E360">
            <v>3</v>
          </cell>
        </row>
        <row r="361">
          <cell r="A361" t="str">
            <v>Result358</v>
          </cell>
          <cell r="B361">
            <v>2022</v>
          </cell>
          <cell r="C361" t="str">
            <v>50W T5 1-Lamp</v>
          </cell>
          <cell r="D361">
            <v>50</v>
          </cell>
          <cell r="E361">
            <v>2</v>
          </cell>
        </row>
        <row r="362">
          <cell r="A362" t="str">
            <v>Result359</v>
          </cell>
          <cell r="B362">
            <v>2026</v>
          </cell>
          <cell r="C362" t="str">
            <v>50W T5 2-Lamp</v>
          </cell>
          <cell r="D362">
            <v>100</v>
          </cell>
          <cell r="E362">
            <v>2</v>
          </cell>
        </row>
        <row r="363">
          <cell r="A363" t="str">
            <v>Result360</v>
          </cell>
          <cell r="B363">
            <v>2030</v>
          </cell>
          <cell r="C363" t="str">
            <v>50W T5 3-Lamp</v>
          </cell>
          <cell r="D363">
            <v>150</v>
          </cell>
          <cell r="E363">
            <v>8</v>
          </cell>
        </row>
        <row r="364">
          <cell r="A364" t="str">
            <v>Result361</v>
          </cell>
          <cell r="B364">
            <v>2034</v>
          </cell>
          <cell r="C364" t="str">
            <v>50W T5 4-Lamp</v>
          </cell>
          <cell r="D364">
            <v>200</v>
          </cell>
          <cell r="E364">
            <v>8</v>
          </cell>
        </row>
        <row r="365">
          <cell r="A365" t="str">
            <v>Result362</v>
          </cell>
          <cell r="B365">
            <v>2024</v>
          </cell>
          <cell r="C365" t="str">
            <v>55W T5 1-Lamp</v>
          </cell>
          <cell r="D365">
            <v>55</v>
          </cell>
          <cell r="E365">
            <v>2</v>
          </cell>
        </row>
        <row r="366">
          <cell r="A366" t="str">
            <v>Result363</v>
          </cell>
          <cell r="B366">
            <v>2028</v>
          </cell>
          <cell r="C366" t="str">
            <v>55W T5 2-Lamp</v>
          </cell>
          <cell r="D366">
            <v>110</v>
          </cell>
          <cell r="E366">
            <v>2</v>
          </cell>
        </row>
        <row r="367">
          <cell r="A367" t="str">
            <v>Result364</v>
          </cell>
          <cell r="B367">
            <v>2032</v>
          </cell>
          <cell r="C367" t="str">
            <v>55W T5 3-Lamp</v>
          </cell>
          <cell r="D367">
            <v>165</v>
          </cell>
          <cell r="E367">
            <v>8</v>
          </cell>
        </row>
        <row r="368">
          <cell r="A368" t="str">
            <v>Result365</v>
          </cell>
          <cell r="B368">
            <v>2036</v>
          </cell>
          <cell r="C368" t="str">
            <v>55W T5 4-Lamp</v>
          </cell>
          <cell r="D368">
            <v>220</v>
          </cell>
          <cell r="E368">
            <v>8</v>
          </cell>
        </row>
        <row r="369">
          <cell r="A369" t="str">
            <v>Result366</v>
          </cell>
          <cell r="B369">
            <v>2038</v>
          </cell>
          <cell r="C369" t="str">
            <v>24W T5 HO 1-Lamp</v>
          </cell>
          <cell r="D369">
            <v>29</v>
          </cell>
          <cell r="E369">
            <v>2</v>
          </cell>
        </row>
        <row r="370">
          <cell r="A370" t="str">
            <v>Result367</v>
          </cell>
          <cell r="B370">
            <v>2040</v>
          </cell>
          <cell r="C370" t="str">
            <v>24W T5 HO 2-Lamp</v>
          </cell>
          <cell r="D370">
            <v>55</v>
          </cell>
          <cell r="E370">
            <v>2</v>
          </cell>
        </row>
        <row r="371">
          <cell r="A371" t="str">
            <v>Result368</v>
          </cell>
          <cell r="B371">
            <v>2042</v>
          </cell>
          <cell r="C371" t="str">
            <v>39W T5 HO 1-Lamp</v>
          </cell>
          <cell r="D371">
            <v>43</v>
          </cell>
          <cell r="E371">
            <v>2</v>
          </cell>
        </row>
        <row r="372">
          <cell r="A372" t="str">
            <v>Result369</v>
          </cell>
          <cell r="B372">
            <v>2044</v>
          </cell>
          <cell r="C372" t="str">
            <v>39W T5 HO 2-Lamp</v>
          </cell>
          <cell r="D372">
            <v>85</v>
          </cell>
          <cell r="E372">
            <v>2</v>
          </cell>
        </row>
        <row r="373">
          <cell r="A373" t="str">
            <v>Result370</v>
          </cell>
          <cell r="B373">
            <v>8082</v>
          </cell>
          <cell r="C373" t="str">
            <v>Traffic Signal 12" Ball (any color)</v>
          </cell>
          <cell r="D373">
            <v>150</v>
          </cell>
        </row>
        <row r="374">
          <cell r="A374" t="str">
            <v>Result371</v>
          </cell>
          <cell r="B374">
            <v>8083</v>
          </cell>
          <cell r="C374" t="str">
            <v>Traffic Signal 8" Ball (any color)</v>
          </cell>
          <cell r="D374">
            <v>67</v>
          </cell>
        </row>
        <row r="375">
          <cell r="A375" t="str">
            <v>Result372</v>
          </cell>
          <cell r="B375">
            <v>8084</v>
          </cell>
          <cell r="C375" t="str">
            <v>Traffic Signal Arrow (any color)</v>
          </cell>
          <cell r="D375">
            <v>150</v>
          </cell>
        </row>
        <row r="376">
          <cell r="A376" t="str">
            <v>Result373</v>
          </cell>
          <cell r="B376">
            <v>8085</v>
          </cell>
          <cell r="C376" t="str">
            <v>Traffic Signal hand/man combo</v>
          </cell>
          <cell r="D376">
            <v>69</v>
          </cell>
        </row>
        <row r="377">
          <cell r="A377" t="str">
            <v>Result374</v>
          </cell>
          <cell r="B377">
            <v>5001</v>
          </cell>
          <cell r="C377" t="str">
            <v>Traffic Signal 12" red ball LED</v>
          </cell>
          <cell r="D377">
            <v>17</v>
          </cell>
          <cell r="E377">
            <v>25</v>
          </cell>
        </row>
        <row r="378">
          <cell r="A378" t="str">
            <v>Result375</v>
          </cell>
          <cell r="B378">
            <v>5003</v>
          </cell>
          <cell r="C378" t="str">
            <v>Traffic Signal 12" green ball LED</v>
          </cell>
          <cell r="D378">
            <v>15</v>
          </cell>
          <cell r="E378">
            <v>65</v>
          </cell>
        </row>
        <row r="379">
          <cell r="A379" t="str">
            <v>Result376</v>
          </cell>
          <cell r="B379">
            <v>5005</v>
          </cell>
          <cell r="C379" t="str">
            <v>Traffic Signal 12" yellow ball LED</v>
          </cell>
          <cell r="D379">
            <v>24</v>
          </cell>
          <cell r="E379">
            <v>25</v>
          </cell>
        </row>
        <row r="380">
          <cell r="A380" t="str">
            <v>Result377</v>
          </cell>
          <cell r="B380">
            <v>5007</v>
          </cell>
          <cell r="C380" t="str">
            <v>Traffic Signal 8" red ball LED</v>
          </cell>
          <cell r="D380">
            <v>13</v>
          </cell>
          <cell r="E380">
            <v>15</v>
          </cell>
        </row>
        <row r="381">
          <cell r="A381" t="str">
            <v>Result378</v>
          </cell>
          <cell r="B381">
            <v>5009</v>
          </cell>
          <cell r="C381" t="str">
            <v>Traffic Signal 8" green ball LED</v>
          </cell>
          <cell r="D381">
            <v>12</v>
          </cell>
          <cell r="E381">
            <v>40</v>
          </cell>
        </row>
        <row r="382">
          <cell r="A382" t="str">
            <v>Result379</v>
          </cell>
          <cell r="B382">
            <v>5011</v>
          </cell>
          <cell r="C382" t="str">
            <v>Traffic Signal 8" yellow ball LED</v>
          </cell>
          <cell r="D382">
            <v>10</v>
          </cell>
          <cell r="E382">
            <v>15</v>
          </cell>
        </row>
        <row r="383">
          <cell r="A383" t="str">
            <v>Result380</v>
          </cell>
          <cell r="B383">
            <v>5013</v>
          </cell>
          <cell r="C383" t="str">
            <v>Traffic Signal 12" red arrow LED</v>
          </cell>
          <cell r="D383">
            <v>12</v>
          </cell>
          <cell r="E383">
            <v>25</v>
          </cell>
        </row>
        <row r="384">
          <cell r="A384" t="str">
            <v>Result381</v>
          </cell>
          <cell r="B384">
            <v>5015</v>
          </cell>
          <cell r="C384" t="str">
            <v>Traffic Signal 12" green arrow LED</v>
          </cell>
          <cell r="D384">
            <v>11</v>
          </cell>
          <cell r="E384">
            <v>65</v>
          </cell>
        </row>
        <row r="385">
          <cell r="A385" t="str">
            <v>Result382</v>
          </cell>
          <cell r="B385">
            <v>5017</v>
          </cell>
          <cell r="C385" t="str">
            <v>Traffic Signal 12" yellow arrow LED</v>
          </cell>
          <cell r="D385">
            <v>10</v>
          </cell>
          <cell r="E385">
            <v>25</v>
          </cell>
        </row>
        <row r="386">
          <cell r="A386" t="str">
            <v>Result383</v>
          </cell>
          <cell r="B386">
            <v>5023</v>
          </cell>
          <cell r="C386" t="str">
            <v>Traffic Singal 9" hand LED</v>
          </cell>
          <cell r="D386">
            <v>5</v>
          </cell>
          <cell r="E386">
            <v>25</v>
          </cell>
        </row>
        <row r="387">
          <cell r="A387" t="str">
            <v>Result384</v>
          </cell>
          <cell r="B387">
            <v>5019</v>
          </cell>
          <cell r="C387" t="str">
            <v>Traffic Singal 12" hand LED</v>
          </cell>
          <cell r="D387">
            <v>16</v>
          </cell>
          <cell r="E387">
            <v>40</v>
          </cell>
        </row>
        <row r="388">
          <cell r="A388" t="str">
            <v>Result385</v>
          </cell>
          <cell r="B388">
            <v>5021</v>
          </cell>
          <cell r="C388" t="str">
            <v>Traffic Singal 12" man LED</v>
          </cell>
          <cell r="D388">
            <v>12</v>
          </cell>
          <cell r="E388">
            <v>40</v>
          </cell>
        </row>
        <row r="389">
          <cell r="A389" t="str">
            <v>Result386</v>
          </cell>
          <cell r="B389">
            <v>5025</v>
          </cell>
          <cell r="C389" t="str">
            <v>Traffic Singal 12" combo hand/man/cntdwn LED</v>
          </cell>
          <cell r="D389">
            <v>17</v>
          </cell>
          <cell r="E389">
            <v>60</v>
          </cell>
        </row>
        <row r="390">
          <cell r="A390" t="str">
            <v>Result387</v>
          </cell>
          <cell r="B390">
            <v>5000</v>
          </cell>
          <cell r="C390" t="str">
            <v>Traffic Signal 12" red ball LED</v>
          </cell>
          <cell r="D390">
            <v>17</v>
          </cell>
          <cell r="E390">
            <v>12.5</v>
          </cell>
        </row>
        <row r="391">
          <cell r="A391" t="str">
            <v>Result388</v>
          </cell>
          <cell r="B391">
            <v>5002</v>
          </cell>
          <cell r="C391" t="str">
            <v>Traffic Signal 12" green ball LED</v>
          </cell>
          <cell r="D391">
            <v>15</v>
          </cell>
          <cell r="E391">
            <v>32.5</v>
          </cell>
        </row>
        <row r="392">
          <cell r="A392" t="str">
            <v>Result389</v>
          </cell>
          <cell r="B392">
            <v>5004</v>
          </cell>
          <cell r="C392" t="str">
            <v>Traffic Signal 12" yellow ball LED</v>
          </cell>
          <cell r="D392">
            <v>24</v>
          </cell>
          <cell r="E392">
            <v>12.5</v>
          </cell>
        </row>
        <row r="393">
          <cell r="A393" t="str">
            <v>Result390</v>
          </cell>
          <cell r="B393">
            <v>5006</v>
          </cell>
          <cell r="C393" t="str">
            <v>Traffic Signal 8" red ball LED</v>
          </cell>
          <cell r="D393">
            <v>13</v>
          </cell>
          <cell r="E393">
            <v>7.5</v>
          </cell>
        </row>
        <row r="394">
          <cell r="A394" t="str">
            <v>Result391</v>
          </cell>
          <cell r="B394">
            <v>5008</v>
          </cell>
          <cell r="C394" t="str">
            <v>Traffic Signal 8" green ball LED</v>
          </cell>
          <cell r="D394">
            <v>12</v>
          </cell>
          <cell r="E394">
            <v>20</v>
          </cell>
        </row>
        <row r="395">
          <cell r="A395" t="str">
            <v>Result392</v>
          </cell>
          <cell r="B395">
            <v>5010</v>
          </cell>
          <cell r="C395" t="str">
            <v>Traffic Signal 8" yellow ball LED</v>
          </cell>
          <cell r="D395">
            <v>10</v>
          </cell>
          <cell r="E395">
            <v>7.5</v>
          </cell>
        </row>
        <row r="396">
          <cell r="A396" t="str">
            <v>Result393</v>
          </cell>
          <cell r="B396">
            <v>5012</v>
          </cell>
          <cell r="C396" t="str">
            <v>Traffic Signal 12" red arrow LED</v>
          </cell>
          <cell r="D396">
            <v>12</v>
          </cell>
          <cell r="E396">
            <v>12.5</v>
          </cell>
        </row>
        <row r="397">
          <cell r="A397" t="str">
            <v>Result394</v>
          </cell>
          <cell r="B397">
            <v>5014</v>
          </cell>
          <cell r="C397" t="str">
            <v>Traffic Signal 12" green arrow LED</v>
          </cell>
          <cell r="D397">
            <v>11</v>
          </cell>
          <cell r="E397">
            <v>32.5</v>
          </cell>
        </row>
        <row r="398">
          <cell r="A398" t="str">
            <v>Result395</v>
          </cell>
          <cell r="B398">
            <v>5016</v>
          </cell>
          <cell r="C398" t="str">
            <v>Traffic Signal 12" yellow arrow LED</v>
          </cell>
          <cell r="D398">
            <v>10</v>
          </cell>
          <cell r="E398">
            <v>12.5</v>
          </cell>
        </row>
        <row r="399">
          <cell r="A399" t="str">
            <v>Result396</v>
          </cell>
          <cell r="B399">
            <v>5022</v>
          </cell>
          <cell r="C399" t="str">
            <v>Traffic Singal 9" hand LED</v>
          </cell>
          <cell r="D399">
            <v>5</v>
          </cell>
          <cell r="E399">
            <v>12.5</v>
          </cell>
        </row>
        <row r="400">
          <cell r="A400" t="str">
            <v>Result397</v>
          </cell>
          <cell r="B400">
            <v>5018</v>
          </cell>
          <cell r="C400" t="str">
            <v>Traffic Singal 12" hand LED</v>
          </cell>
          <cell r="D400">
            <v>16</v>
          </cell>
          <cell r="E400">
            <v>20</v>
          </cell>
        </row>
        <row r="401">
          <cell r="A401" t="str">
            <v>Result398</v>
          </cell>
          <cell r="B401">
            <v>5020</v>
          </cell>
          <cell r="C401" t="str">
            <v>Traffic Singal 12" man LED</v>
          </cell>
          <cell r="D401">
            <v>12</v>
          </cell>
          <cell r="E401">
            <v>20</v>
          </cell>
        </row>
        <row r="402">
          <cell r="A402" t="str">
            <v>Result399</v>
          </cell>
          <cell r="B402">
            <v>5024</v>
          </cell>
          <cell r="C402" t="str">
            <v>Traffic Singal 12" combo hand/man/cntdwn LED</v>
          </cell>
          <cell r="D402">
            <v>17</v>
          </cell>
          <cell r="E402">
            <v>30</v>
          </cell>
        </row>
        <row r="403">
          <cell r="A403" t="str">
            <v>Result401</v>
          </cell>
          <cell r="B403">
            <v>460</v>
          </cell>
          <cell r="C403" t="str">
            <v>Low Watt (28W or less) 4' T8 Lamps Only</v>
          </cell>
          <cell r="D403">
            <v>28</v>
          </cell>
          <cell r="E403">
            <v>0.75</v>
          </cell>
        </row>
        <row r="404">
          <cell r="A404" t="str">
            <v>Result402</v>
          </cell>
          <cell r="B404">
            <v>461</v>
          </cell>
          <cell r="C404" t="str">
            <v>Low Watt (28W or less) 4' T8 Lamps Only</v>
          </cell>
          <cell r="D404">
            <v>28</v>
          </cell>
          <cell r="E404">
            <v>0.75</v>
          </cell>
        </row>
        <row r="405">
          <cell r="A405" t="str">
            <v>Result403</v>
          </cell>
          <cell r="B405">
            <v>1269</v>
          </cell>
          <cell r="C405" t="str">
            <v>Industrial Multi-CFL 9-Lamp (400W HID base)</v>
          </cell>
          <cell r="D405">
            <v>318</v>
          </cell>
          <cell r="E405">
            <v>30</v>
          </cell>
        </row>
        <row r="406">
          <cell r="A406" t="str">
            <v>Result404</v>
          </cell>
          <cell r="B406">
            <v>1268</v>
          </cell>
          <cell r="C406" t="str">
            <v>Industrial Multi-CFL 9-Lamp (400W HID base)</v>
          </cell>
          <cell r="D406">
            <v>318</v>
          </cell>
          <cell r="E406">
            <v>15</v>
          </cell>
        </row>
        <row r="407">
          <cell r="A407" t="str">
            <v>Result405</v>
          </cell>
          <cell r="B407">
            <v>438</v>
          </cell>
          <cell r="C407" t="str">
            <v>3' F25T8 4-Lamp</v>
          </cell>
          <cell r="D407">
            <v>85</v>
          </cell>
          <cell r="E407">
            <v>15</v>
          </cell>
        </row>
        <row r="408">
          <cell r="A408" t="str">
            <v>Result406</v>
          </cell>
          <cell r="B408">
            <v>439</v>
          </cell>
          <cell r="C408" t="str">
            <v>3' F258 w/refl 4-Lamp</v>
          </cell>
          <cell r="D408">
            <v>85</v>
          </cell>
          <cell r="E408">
            <v>19</v>
          </cell>
        </row>
        <row r="409">
          <cell r="A409" t="str">
            <v>Result407</v>
          </cell>
          <cell r="B409">
            <v>445</v>
          </cell>
          <cell r="C409" t="str">
            <v>4' F32T8 HBF w/refl  High Bay application 1-Lamp</v>
          </cell>
          <cell r="D409">
            <v>37</v>
          </cell>
          <cell r="E409">
            <v>8</v>
          </cell>
        </row>
        <row r="410">
          <cell r="A410" t="str">
            <v>Result408</v>
          </cell>
          <cell r="B410">
            <v>447</v>
          </cell>
          <cell r="C410" t="str">
            <v>4' F32T8 HBF w/refl  High Bay application 2-Lamp</v>
          </cell>
          <cell r="D410">
            <v>72</v>
          </cell>
          <cell r="E410">
            <v>15</v>
          </cell>
        </row>
        <row r="411">
          <cell r="A411" t="str">
            <v>Result409</v>
          </cell>
          <cell r="B411">
            <v>449</v>
          </cell>
          <cell r="C411" t="str">
            <v>4' F32T8 HBF w/refl  High Bay application 3-Lamp</v>
          </cell>
          <cell r="D411">
            <v>107</v>
          </cell>
          <cell r="E411">
            <v>50</v>
          </cell>
        </row>
        <row r="412">
          <cell r="A412" t="str">
            <v>Result410</v>
          </cell>
          <cell r="B412">
            <v>446</v>
          </cell>
          <cell r="C412" t="str">
            <v>4' F32T8 HBF w/refl  High Bay application 1-Lamp</v>
          </cell>
          <cell r="D412">
            <v>37</v>
          </cell>
          <cell r="E412">
            <v>4</v>
          </cell>
        </row>
        <row r="413">
          <cell r="A413" t="str">
            <v>Result411</v>
          </cell>
          <cell r="B413">
            <v>448</v>
          </cell>
          <cell r="C413" t="str">
            <v>4' F32T8 HBF w/refl  High Bay application 2-Lamp</v>
          </cell>
          <cell r="D413">
            <v>72</v>
          </cell>
          <cell r="E413">
            <v>7.5</v>
          </cell>
        </row>
        <row r="414">
          <cell r="A414" t="str">
            <v>Result412</v>
          </cell>
          <cell r="B414">
            <v>450</v>
          </cell>
          <cell r="C414" t="str">
            <v>4' F32T8 HBF w/refl  High Bay application 3-Lamp</v>
          </cell>
          <cell r="D414">
            <v>107</v>
          </cell>
          <cell r="E414">
            <v>15</v>
          </cell>
        </row>
        <row r="415">
          <cell r="A415" t="str">
            <v>Result413</v>
          </cell>
          <cell r="B415">
            <v>440</v>
          </cell>
          <cell r="C415" t="str">
            <v>4' F32 Super T8 6-Lamp</v>
          </cell>
          <cell r="D415">
            <v>159</v>
          </cell>
          <cell r="E415">
            <v>31</v>
          </cell>
        </row>
        <row r="416">
          <cell r="A416" t="str">
            <v>Result414</v>
          </cell>
          <cell r="B416">
            <v>451</v>
          </cell>
          <cell r="C416" t="str">
            <v>4' F32 Super T8 1-Lamp</v>
          </cell>
          <cell r="D416">
            <v>26</v>
          </cell>
          <cell r="E416">
            <v>1.75</v>
          </cell>
        </row>
        <row r="417">
          <cell r="A417" t="str">
            <v>Result415</v>
          </cell>
          <cell r="B417">
            <v>452</v>
          </cell>
          <cell r="C417" t="str">
            <v>4' F32 Super T8 2-Lamp</v>
          </cell>
          <cell r="D417">
            <v>53</v>
          </cell>
          <cell r="E417">
            <v>1.75</v>
          </cell>
        </row>
        <row r="418">
          <cell r="A418" t="str">
            <v>Result416</v>
          </cell>
          <cell r="B418">
            <v>453</v>
          </cell>
          <cell r="C418" t="str">
            <v>4' F32 Super T8 3-Lamp</v>
          </cell>
          <cell r="D418">
            <v>80</v>
          </cell>
          <cell r="E418">
            <v>2.25</v>
          </cell>
        </row>
        <row r="419">
          <cell r="A419" t="str">
            <v>Result417</v>
          </cell>
          <cell r="B419">
            <v>454</v>
          </cell>
          <cell r="C419" t="str">
            <v>4' F32 Super T8 4-Lamp</v>
          </cell>
          <cell r="D419">
            <v>106</v>
          </cell>
          <cell r="E419">
            <v>2.25</v>
          </cell>
        </row>
        <row r="420">
          <cell r="A420" t="str">
            <v>Result418</v>
          </cell>
          <cell r="B420">
            <v>455</v>
          </cell>
          <cell r="C420" t="str">
            <v>4' F32 Super T8 6-Lamp</v>
          </cell>
          <cell r="D420">
            <v>159</v>
          </cell>
          <cell r="E420">
            <v>2.75</v>
          </cell>
        </row>
        <row r="421">
          <cell r="A421" t="str">
            <v>Result419</v>
          </cell>
          <cell r="B421">
            <v>444</v>
          </cell>
          <cell r="C421" t="str">
            <v>4' F32 Super T8 w/refl 3-Lamp</v>
          </cell>
          <cell r="D421">
            <v>80</v>
          </cell>
          <cell r="E421">
            <v>24</v>
          </cell>
        </row>
        <row r="422">
          <cell r="A422" t="str">
            <v>Result420</v>
          </cell>
          <cell r="B422">
            <v>441</v>
          </cell>
          <cell r="C422" t="str">
            <v>4' F32 Super T8 w/refl 4-Lamp</v>
          </cell>
          <cell r="D422">
            <v>106</v>
          </cell>
          <cell r="E422">
            <v>24</v>
          </cell>
        </row>
        <row r="423">
          <cell r="A423" t="str">
            <v>Result421</v>
          </cell>
          <cell r="B423">
            <v>442</v>
          </cell>
          <cell r="C423" t="str">
            <v>4' F32 Super T8 w/refl 6-Lamp</v>
          </cell>
          <cell r="D423">
            <v>159</v>
          </cell>
          <cell r="E423">
            <v>35</v>
          </cell>
        </row>
        <row r="424">
          <cell r="A424" t="str">
            <v>Result422</v>
          </cell>
          <cell r="B424">
            <v>443</v>
          </cell>
          <cell r="C424" t="str">
            <v>4' F32 Super T8 w/refl 8-Lamp</v>
          </cell>
          <cell r="D424">
            <v>212</v>
          </cell>
          <cell r="E424">
            <v>44</v>
          </cell>
        </row>
        <row r="425">
          <cell r="A425" t="str">
            <v>Result423</v>
          </cell>
          <cell r="B425">
            <v>456</v>
          </cell>
          <cell r="C425" t="str">
            <v>4' F32 Super T8 w/refl 3-Lamp</v>
          </cell>
          <cell r="D425">
            <v>80</v>
          </cell>
          <cell r="E425">
            <v>3.75</v>
          </cell>
        </row>
        <row r="426">
          <cell r="A426" t="str">
            <v>Result424</v>
          </cell>
          <cell r="B426">
            <v>457</v>
          </cell>
          <cell r="C426" t="str">
            <v>4' F32 Super T8 w/refl 4-Lamp</v>
          </cell>
          <cell r="D426">
            <v>106</v>
          </cell>
          <cell r="E426">
            <v>4.25</v>
          </cell>
        </row>
        <row r="427">
          <cell r="A427" t="str">
            <v>Result425</v>
          </cell>
          <cell r="B427">
            <v>458</v>
          </cell>
          <cell r="C427" t="str">
            <v>4' F32 Super T8 w/refl 6-Lamp</v>
          </cell>
          <cell r="D427">
            <v>159</v>
          </cell>
          <cell r="E427">
            <v>4.75</v>
          </cell>
        </row>
        <row r="428">
          <cell r="A428" t="str">
            <v>Result426</v>
          </cell>
          <cell r="B428">
            <v>459</v>
          </cell>
          <cell r="C428" t="str">
            <v>4' F32 Super T8 w/refl 8-Lamp</v>
          </cell>
          <cell r="D428">
            <v>212</v>
          </cell>
          <cell r="E428">
            <v>6.75</v>
          </cell>
        </row>
        <row r="429">
          <cell r="A429" t="str">
            <v>Result427</v>
          </cell>
          <cell r="B429">
            <v>967</v>
          </cell>
          <cell r="C429" t="str">
            <v>575W PS MH 1-Lamp</v>
          </cell>
          <cell r="D429">
            <v>620</v>
          </cell>
          <cell r="E429">
            <v>85</v>
          </cell>
        </row>
        <row r="430">
          <cell r="A430" t="str">
            <v>Result428</v>
          </cell>
          <cell r="B430">
            <v>966</v>
          </cell>
          <cell r="C430" t="str">
            <v>575W PS MH 1-Lamp</v>
          </cell>
          <cell r="D430">
            <v>620</v>
          </cell>
          <cell r="E430">
            <v>20</v>
          </cell>
        </row>
      </sheetData>
      <sheetData sheetId="4">
        <row r="2">
          <cell r="A2" t="str">
            <v>Node1</v>
          </cell>
          <cell r="B2" t="str">
            <v>Equipment Category</v>
          </cell>
        </row>
        <row r="3">
          <cell r="A3" t="str">
            <v>Node2</v>
          </cell>
          <cell r="B3" t="str">
            <v>Equipment Category</v>
          </cell>
          <cell r="C3" t="str">
            <v>Lamp Length</v>
          </cell>
        </row>
        <row r="4">
          <cell r="A4" t="str">
            <v>Node3</v>
          </cell>
          <cell r="B4" t="str">
            <v>Equipment Category</v>
          </cell>
          <cell r="C4" t="str">
            <v>Lamp Length</v>
          </cell>
          <cell r="D4" t="str">
            <v>Description</v>
          </cell>
        </row>
        <row r="5">
          <cell r="A5" t="str">
            <v>Node4</v>
          </cell>
          <cell r="B5" t="str">
            <v>Equipment Category</v>
          </cell>
          <cell r="C5" t="str">
            <v>Lamp Length</v>
          </cell>
          <cell r="D5" t="str">
            <v>Description</v>
          </cell>
          <cell r="E5" t="str">
            <v>Number Of Lamps</v>
          </cell>
        </row>
        <row r="6">
          <cell r="A6" t="str">
            <v>Node5</v>
          </cell>
          <cell r="B6" t="str">
            <v>Equipment Category</v>
          </cell>
          <cell r="C6" t="str">
            <v>Lamp Length</v>
          </cell>
          <cell r="D6" t="str">
            <v>Description</v>
          </cell>
        </row>
        <row r="7">
          <cell r="A7" t="str">
            <v>Node6</v>
          </cell>
          <cell r="B7" t="str">
            <v>Equipment Category</v>
          </cell>
          <cell r="C7" t="str">
            <v>Lamp Length</v>
          </cell>
          <cell r="D7" t="str">
            <v>Description</v>
          </cell>
          <cell r="E7" t="str">
            <v>Number Of Lamps</v>
          </cell>
        </row>
        <row r="8">
          <cell r="A8" t="str">
            <v>Node7</v>
          </cell>
          <cell r="B8" t="str">
            <v>Equipment Category</v>
          </cell>
          <cell r="C8" t="str">
            <v>Lamp Length</v>
          </cell>
          <cell r="D8" t="str">
            <v>Description</v>
          </cell>
          <cell r="E8" t="str">
            <v>Number Of Lamps</v>
          </cell>
        </row>
        <row r="9">
          <cell r="A9" t="str">
            <v>Node8</v>
          </cell>
          <cell r="B9" t="str">
            <v>Equipment Category</v>
          </cell>
          <cell r="C9" t="str">
            <v>Lamp Length</v>
          </cell>
          <cell r="D9" t="str">
            <v>Description</v>
          </cell>
        </row>
        <row r="10">
          <cell r="A10" t="str">
            <v>Node9</v>
          </cell>
          <cell r="B10" t="str">
            <v>Equipment Category</v>
          </cell>
          <cell r="C10" t="str">
            <v>Lamp Length</v>
          </cell>
          <cell r="D10" t="str">
            <v>Description</v>
          </cell>
          <cell r="E10" t="str">
            <v>Number Of Lamps</v>
          </cell>
        </row>
        <row r="11">
          <cell r="A11" t="str">
            <v>Node10</v>
          </cell>
          <cell r="B11" t="str">
            <v>Equipment Category</v>
          </cell>
          <cell r="C11" t="str">
            <v>Lamp Length</v>
          </cell>
          <cell r="D11" t="str">
            <v>Description</v>
          </cell>
          <cell r="E11" t="str">
            <v>Number Of Lamps</v>
          </cell>
        </row>
        <row r="12">
          <cell r="A12" t="str">
            <v>Node11</v>
          </cell>
          <cell r="B12" t="str">
            <v>Equipment Category</v>
          </cell>
          <cell r="C12" t="str">
            <v>Lamp Length</v>
          </cell>
          <cell r="D12" t="str">
            <v>Description</v>
          </cell>
          <cell r="E12" t="str">
            <v>Number Of Lamps</v>
          </cell>
        </row>
        <row r="13">
          <cell r="A13" t="str">
            <v>Node12</v>
          </cell>
          <cell r="B13" t="str">
            <v>Equipment Category</v>
          </cell>
          <cell r="C13" t="str">
            <v>Lamp Length</v>
          </cell>
          <cell r="D13" t="str">
            <v>Description</v>
          </cell>
          <cell r="E13" t="str">
            <v>Number Of Lamps</v>
          </cell>
        </row>
        <row r="14">
          <cell r="A14" t="str">
            <v>Node13</v>
          </cell>
          <cell r="B14" t="str">
            <v>Equipment Category</v>
          </cell>
          <cell r="C14" t="str">
            <v>Lamp Length</v>
          </cell>
          <cell r="D14" t="str">
            <v>Description</v>
          </cell>
          <cell r="E14" t="str">
            <v>Number Of Lamps</v>
          </cell>
        </row>
        <row r="15">
          <cell r="A15" t="str">
            <v>Node14</v>
          </cell>
          <cell r="B15" t="str">
            <v>Equipment Category</v>
          </cell>
          <cell r="C15" t="str">
            <v>Lamp Length</v>
          </cell>
          <cell r="D15" t="str">
            <v>Description</v>
          </cell>
        </row>
        <row r="16">
          <cell r="A16" t="str">
            <v>Node15</v>
          </cell>
          <cell r="B16" t="str">
            <v>Equipment Category</v>
          </cell>
          <cell r="C16" t="str">
            <v>Lamp Length</v>
          </cell>
          <cell r="D16" t="str">
            <v>Description</v>
          </cell>
          <cell r="E16" t="str">
            <v>Number Of Lamps</v>
          </cell>
        </row>
        <row r="17">
          <cell r="A17" t="str">
            <v>Node16</v>
          </cell>
          <cell r="B17" t="str">
            <v>Equipment Category</v>
          </cell>
          <cell r="C17" t="str">
            <v>Lamp Length</v>
          </cell>
          <cell r="D17" t="str">
            <v>Description</v>
          </cell>
          <cell r="E17" t="str">
            <v>Number Of Lamps</v>
          </cell>
        </row>
        <row r="18">
          <cell r="A18" t="str">
            <v>Node17</v>
          </cell>
          <cell r="B18" t="str">
            <v>Equipment Category</v>
          </cell>
          <cell r="C18" t="str">
            <v>Lamp Length</v>
          </cell>
          <cell r="D18" t="str">
            <v>Description</v>
          </cell>
          <cell r="E18" t="str">
            <v>Number Of Lamps</v>
          </cell>
        </row>
        <row r="19">
          <cell r="A19" t="str">
            <v>Node18</v>
          </cell>
          <cell r="B19" t="str">
            <v>Equipment Category</v>
          </cell>
          <cell r="C19" t="str">
            <v>Lamp Length</v>
          </cell>
          <cell r="D19" t="str">
            <v>Description</v>
          </cell>
        </row>
        <row r="20">
          <cell r="A20" t="str">
            <v>Node19</v>
          </cell>
          <cell r="B20" t="str">
            <v>Equipment Category</v>
          </cell>
          <cell r="C20" t="str">
            <v>Lamp Length</v>
          </cell>
          <cell r="D20" t="str">
            <v>Description</v>
          </cell>
          <cell r="E20" t="str">
            <v>Number Of Lamps</v>
          </cell>
        </row>
        <row r="21">
          <cell r="A21" t="str">
            <v>Node20</v>
          </cell>
          <cell r="B21" t="str">
            <v>Equipment Category</v>
          </cell>
          <cell r="C21" t="str">
            <v>Lamp Length</v>
          </cell>
          <cell r="D21" t="str">
            <v>Description</v>
          </cell>
          <cell r="E21" t="str">
            <v>Number Of Lamps</v>
          </cell>
        </row>
        <row r="22">
          <cell r="A22" t="str">
            <v>Node21</v>
          </cell>
          <cell r="B22" t="str">
            <v>Equipment Category</v>
          </cell>
          <cell r="C22" t="str">
            <v>Lamp Length</v>
          </cell>
          <cell r="D22" t="str">
            <v>Description</v>
          </cell>
          <cell r="E22" t="str">
            <v>Number Of Lamps</v>
          </cell>
        </row>
        <row r="23">
          <cell r="A23" t="str">
            <v>Node22</v>
          </cell>
          <cell r="B23" t="str">
            <v>Equipment Category</v>
          </cell>
          <cell r="C23" t="str">
            <v>Lamp Length</v>
          </cell>
          <cell r="D23" t="str">
            <v>Description</v>
          </cell>
        </row>
        <row r="24">
          <cell r="A24" t="str">
            <v>Node23</v>
          </cell>
          <cell r="B24" t="str">
            <v>Equipment Category</v>
          </cell>
          <cell r="C24" t="str">
            <v>Lamp Length</v>
          </cell>
          <cell r="D24" t="str">
            <v>Description</v>
          </cell>
          <cell r="E24" t="str">
            <v>Number Of Lamps</v>
          </cell>
        </row>
        <row r="25">
          <cell r="A25" t="str">
            <v>Node24</v>
          </cell>
          <cell r="B25" t="str">
            <v>Equipment Category</v>
          </cell>
          <cell r="C25" t="str">
            <v>Lamp Length</v>
          </cell>
          <cell r="D25" t="str">
            <v>Description</v>
          </cell>
          <cell r="E25" t="str">
            <v>Number Of Lamps</v>
          </cell>
        </row>
        <row r="26">
          <cell r="A26" t="str">
            <v>Node25</v>
          </cell>
          <cell r="B26" t="str">
            <v>Equipment Category</v>
          </cell>
          <cell r="C26" t="str">
            <v>Lamp Length</v>
          </cell>
          <cell r="D26" t="str">
            <v>Description</v>
          </cell>
          <cell r="E26" t="str">
            <v>Number Of Lamps</v>
          </cell>
        </row>
        <row r="27">
          <cell r="A27" t="str">
            <v>Node26</v>
          </cell>
          <cell r="B27" t="str">
            <v>Equipment Category</v>
          </cell>
          <cell r="C27" t="str">
            <v>Lamp Length</v>
          </cell>
          <cell r="D27" t="str">
            <v>Description</v>
          </cell>
          <cell r="E27" t="str">
            <v>Number Of Lamps</v>
          </cell>
        </row>
        <row r="28">
          <cell r="A28" t="str">
            <v>Node27</v>
          </cell>
          <cell r="B28" t="str">
            <v>Equipment Category</v>
          </cell>
          <cell r="C28" t="str">
            <v>Lamp Length</v>
          </cell>
          <cell r="D28" t="str">
            <v>Description</v>
          </cell>
          <cell r="E28" t="str">
            <v>Number Of Lamps</v>
          </cell>
        </row>
        <row r="29">
          <cell r="A29" t="str">
            <v>Node28</v>
          </cell>
          <cell r="B29" t="str">
            <v>Equipment Category</v>
          </cell>
          <cell r="C29" t="str">
            <v>Lamp Length</v>
          </cell>
          <cell r="D29" t="str">
            <v>Description</v>
          </cell>
          <cell r="E29" t="str">
            <v>Number Of Lamps</v>
          </cell>
        </row>
        <row r="30">
          <cell r="A30" t="str">
            <v>Node29</v>
          </cell>
          <cell r="B30" t="str">
            <v>Equipment Category</v>
          </cell>
          <cell r="C30" t="str">
            <v>Lamp Wattage</v>
          </cell>
        </row>
        <row r="31">
          <cell r="A31" t="str">
            <v>Node30</v>
          </cell>
          <cell r="B31" t="str">
            <v>Equipment Category</v>
          </cell>
          <cell r="C31" t="str">
            <v>Retrofit or New Construction</v>
          </cell>
        </row>
        <row r="32">
          <cell r="A32" t="str">
            <v>Node31</v>
          </cell>
          <cell r="B32" t="str">
            <v>Equipment Category</v>
          </cell>
          <cell r="C32" t="str">
            <v>Retrofit or New Construction</v>
          </cell>
          <cell r="D32" t="str">
            <v>Description</v>
          </cell>
        </row>
        <row r="33">
          <cell r="A33" t="str">
            <v>Node32</v>
          </cell>
          <cell r="B33" t="str">
            <v>Equipment Category</v>
          </cell>
          <cell r="C33" t="str">
            <v>Retrofit or New Construction</v>
          </cell>
          <cell r="D33" t="str">
            <v>Description</v>
          </cell>
        </row>
        <row r="34">
          <cell r="A34" t="str">
            <v>Node33</v>
          </cell>
          <cell r="B34" t="str">
            <v>Equipment Category</v>
          </cell>
          <cell r="C34" t="str">
            <v>Retrofit or New Construction</v>
          </cell>
          <cell r="D34" t="str">
            <v>Description</v>
          </cell>
          <cell r="E34" t="str">
            <v>Number Of Lamps</v>
          </cell>
        </row>
        <row r="35">
          <cell r="A35" t="str">
            <v>Node34</v>
          </cell>
          <cell r="B35" t="str">
            <v>Equipment Category</v>
          </cell>
          <cell r="C35" t="str">
            <v>Retrofit or New Construction</v>
          </cell>
          <cell r="D35" t="str">
            <v>Description</v>
          </cell>
          <cell r="E35" t="str">
            <v>Number Of Lamps</v>
          </cell>
        </row>
        <row r="36">
          <cell r="A36" t="str">
            <v>Node35</v>
          </cell>
          <cell r="B36" t="str">
            <v>Equipment Category</v>
          </cell>
          <cell r="C36" t="str">
            <v>Retrofit or New Construction</v>
          </cell>
          <cell r="D36" t="str">
            <v>Description</v>
          </cell>
          <cell r="E36" t="str">
            <v>Number Of Lamps</v>
          </cell>
        </row>
        <row r="37">
          <cell r="A37" t="str">
            <v>Node36</v>
          </cell>
          <cell r="B37" t="str">
            <v>Equipment Category</v>
          </cell>
          <cell r="C37" t="str">
            <v>Retrofit or New Construction</v>
          </cell>
          <cell r="D37" t="str">
            <v>Description</v>
          </cell>
          <cell r="E37" t="str">
            <v>Number Of Lamps</v>
          </cell>
        </row>
        <row r="38">
          <cell r="A38" t="str">
            <v>Node37</v>
          </cell>
          <cell r="B38" t="str">
            <v>Equipment Category</v>
          </cell>
          <cell r="C38" t="str">
            <v>Retrofit or New Construction</v>
          </cell>
          <cell r="D38" t="str">
            <v>Description</v>
          </cell>
          <cell r="E38" t="str">
            <v>Number Of Lamps</v>
          </cell>
        </row>
        <row r="39">
          <cell r="A39" t="str">
            <v>Node38</v>
          </cell>
          <cell r="B39" t="str">
            <v>Equipment Category</v>
          </cell>
          <cell r="C39" t="str">
            <v>Retrofit or New Construction</v>
          </cell>
          <cell r="D39" t="str">
            <v>Description</v>
          </cell>
          <cell r="E39" t="str">
            <v>Number Of Lamps</v>
          </cell>
        </row>
        <row r="40">
          <cell r="A40" t="str">
            <v>Node39</v>
          </cell>
          <cell r="B40" t="str">
            <v>Equipment Category</v>
          </cell>
          <cell r="C40" t="str">
            <v>Retrofit or New Construction</v>
          </cell>
        </row>
        <row r="41">
          <cell r="A41" t="str">
            <v>Node40</v>
          </cell>
          <cell r="B41" t="str">
            <v>Equipment Category</v>
          </cell>
          <cell r="C41" t="str">
            <v>Retrofit or New Construction</v>
          </cell>
          <cell r="D41" t="str">
            <v>Description</v>
          </cell>
        </row>
        <row r="42">
          <cell r="A42" t="str">
            <v>Node41</v>
          </cell>
          <cell r="B42" t="str">
            <v>Equipment Category</v>
          </cell>
          <cell r="C42" t="str">
            <v>Retrofit or New Construction</v>
          </cell>
          <cell r="D42" t="str">
            <v>Description</v>
          </cell>
        </row>
        <row r="43">
          <cell r="A43" t="str">
            <v>Node42</v>
          </cell>
          <cell r="B43" t="str">
            <v>Equipment Category</v>
          </cell>
          <cell r="C43" t="str">
            <v>Retrofit or New Construction</v>
          </cell>
          <cell r="D43" t="str">
            <v>Description</v>
          </cell>
          <cell r="E43" t="str">
            <v>Number Of Lamps</v>
          </cell>
        </row>
        <row r="44">
          <cell r="A44" t="str">
            <v>Node43</v>
          </cell>
          <cell r="B44" t="str">
            <v>Equipment Category</v>
          </cell>
          <cell r="C44" t="str">
            <v>Retrofit or New Construction</v>
          </cell>
          <cell r="D44" t="str">
            <v>Description</v>
          </cell>
          <cell r="E44" t="str">
            <v>Number Of Lamps</v>
          </cell>
        </row>
        <row r="45">
          <cell r="A45" t="str">
            <v>Node44</v>
          </cell>
          <cell r="B45" t="str">
            <v>Equipment Category</v>
          </cell>
          <cell r="C45" t="str">
            <v>Retrofit or New Construction</v>
          </cell>
          <cell r="D45" t="str">
            <v>Description</v>
          </cell>
          <cell r="E45" t="str">
            <v>Number Of Lamps</v>
          </cell>
        </row>
        <row r="46">
          <cell r="A46" t="str">
            <v>Node45</v>
          </cell>
          <cell r="B46" t="str">
            <v>Equipment Category</v>
          </cell>
          <cell r="C46" t="str">
            <v>Retrofit or New Construction</v>
          </cell>
          <cell r="D46" t="str">
            <v>Description</v>
          </cell>
          <cell r="E46" t="str">
            <v>Number Of Lamps</v>
          </cell>
        </row>
        <row r="47">
          <cell r="A47" t="str">
            <v>Node46</v>
          </cell>
          <cell r="B47" t="str">
            <v>Equipment Category</v>
          </cell>
          <cell r="C47" t="str">
            <v>Retrofit or New Construction</v>
          </cell>
        </row>
        <row r="48">
          <cell r="A48" t="str">
            <v>Node47</v>
          </cell>
          <cell r="B48" t="str">
            <v>Equipment Category</v>
          </cell>
          <cell r="C48" t="str">
            <v>Retrofit or New Construction</v>
          </cell>
          <cell r="D48" t="str">
            <v>Description</v>
          </cell>
        </row>
        <row r="49">
          <cell r="A49" t="str">
            <v>Node48</v>
          </cell>
          <cell r="B49" t="str">
            <v>Equipment Category</v>
          </cell>
          <cell r="C49" t="str">
            <v>Retrofit or New Construction</v>
          </cell>
          <cell r="D49" t="str">
            <v>Description</v>
          </cell>
        </row>
        <row r="50">
          <cell r="A50" t="str">
            <v>Node49</v>
          </cell>
          <cell r="B50" t="str">
            <v>Equipment Category</v>
          </cell>
          <cell r="C50" t="str">
            <v>Retrofit or New Construction</v>
          </cell>
        </row>
        <row r="51">
          <cell r="A51" t="str">
            <v>Node50</v>
          </cell>
          <cell r="B51" t="str">
            <v>Equipment Category</v>
          </cell>
          <cell r="C51" t="str">
            <v>Retrofit or New Construction</v>
          </cell>
          <cell r="D51" t="str">
            <v>Description</v>
          </cell>
        </row>
        <row r="52">
          <cell r="A52" t="str">
            <v>Node51</v>
          </cell>
          <cell r="B52" t="str">
            <v>Equipment Category</v>
          </cell>
          <cell r="C52" t="str">
            <v>Retrofit or New Construction</v>
          </cell>
          <cell r="D52" t="str">
            <v>Description</v>
          </cell>
        </row>
        <row r="53">
          <cell r="A53" t="str">
            <v>Node52</v>
          </cell>
          <cell r="B53" t="str">
            <v>Equipment Category</v>
          </cell>
          <cell r="C53" t="str">
            <v>Retrofit or New Construction</v>
          </cell>
        </row>
        <row r="54">
          <cell r="A54" t="str">
            <v>Node53</v>
          </cell>
          <cell r="B54" t="str">
            <v>Equipment Category</v>
          </cell>
          <cell r="C54" t="str">
            <v>Retrofit or New Construction</v>
          </cell>
          <cell r="D54" t="str">
            <v>Description</v>
          </cell>
        </row>
        <row r="55">
          <cell r="A55" t="str">
            <v>Node54</v>
          </cell>
          <cell r="B55" t="str">
            <v>Equipment Category</v>
          </cell>
          <cell r="C55" t="str">
            <v>Retrofit or New Construction</v>
          </cell>
          <cell r="D55" t="str">
            <v>Description</v>
          </cell>
        </row>
        <row r="56">
          <cell r="A56" t="str">
            <v>Node55</v>
          </cell>
          <cell r="B56" t="str">
            <v>Equipment Category</v>
          </cell>
          <cell r="C56" t="str">
            <v>Retrofit or New Construction</v>
          </cell>
        </row>
        <row r="57">
          <cell r="A57" t="str">
            <v>Node56</v>
          </cell>
          <cell r="B57" t="str">
            <v>Equipment Category</v>
          </cell>
          <cell r="C57" t="str">
            <v>Retrofit or New Construction</v>
          </cell>
          <cell r="D57" t="str">
            <v>Description</v>
          </cell>
        </row>
        <row r="58">
          <cell r="A58" t="str">
            <v>Node57</v>
          </cell>
          <cell r="B58" t="str">
            <v>Equipment Category</v>
          </cell>
          <cell r="C58" t="str">
            <v>Retrofit or New Construction</v>
          </cell>
          <cell r="D58" t="str">
            <v>Description</v>
          </cell>
        </row>
        <row r="59">
          <cell r="A59" t="str">
            <v>Node58</v>
          </cell>
          <cell r="B59" t="str">
            <v>Equipment Category</v>
          </cell>
          <cell r="C59" t="str">
            <v>Retrofit or New Construction</v>
          </cell>
        </row>
        <row r="60">
          <cell r="A60" t="str">
            <v>Node59</v>
          </cell>
          <cell r="B60" t="str">
            <v>Equipment Category</v>
          </cell>
          <cell r="C60" t="str">
            <v>Retrofit or New Construction</v>
          </cell>
          <cell r="D60" t="str">
            <v>Description</v>
          </cell>
        </row>
        <row r="61">
          <cell r="A61" t="str">
            <v>Node60</v>
          </cell>
          <cell r="B61" t="str">
            <v>Equipment Category</v>
          </cell>
          <cell r="C61" t="str">
            <v>Retrofit or New Construction</v>
          </cell>
          <cell r="D61" t="str">
            <v>Description</v>
          </cell>
        </row>
        <row r="62">
          <cell r="A62" t="str">
            <v>Node61</v>
          </cell>
          <cell r="B62" t="str">
            <v>Equipment Category</v>
          </cell>
          <cell r="C62" t="str">
            <v>Retrofit or New Construction</v>
          </cell>
        </row>
        <row r="63">
          <cell r="A63" t="str">
            <v>Node62</v>
          </cell>
          <cell r="B63" t="str">
            <v>Equipment Category</v>
          </cell>
          <cell r="C63" t="str">
            <v>Retrofit or New Construction</v>
          </cell>
          <cell r="D63" t="str">
            <v>Description</v>
          </cell>
        </row>
        <row r="64">
          <cell r="A64" t="str">
            <v>Node63</v>
          </cell>
          <cell r="B64" t="str">
            <v>Equipment Category</v>
          </cell>
          <cell r="C64" t="str">
            <v>Retrofit or New Construction</v>
          </cell>
          <cell r="D64" t="str">
            <v>Description</v>
          </cell>
        </row>
        <row r="65">
          <cell r="A65" t="str">
            <v>Node64</v>
          </cell>
          <cell r="B65" t="str">
            <v>Equipment Category</v>
          </cell>
          <cell r="C65" t="str">
            <v>Retrofit or New Construction</v>
          </cell>
        </row>
        <row r="66">
          <cell r="A66" t="str">
            <v>Node65</v>
          </cell>
          <cell r="B66" t="str">
            <v>Equipment Category</v>
          </cell>
          <cell r="C66" t="str">
            <v>Retrofit or New Construction</v>
          </cell>
        </row>
        <row r="67">
          <cell r="A67" t="str">
            <v>Node66</v>
          </cell>
          <cell r="B67" t="str">
            <v>Equipment Category</v>
          </cell>
          <cell r="C67" t="str">
            <v>Retrofit or New Construction</v>
          </cell>
          <cell r="D67" t="str">
            <v>Description</v>
          </cell>
        </row>
        <row r="68">
          <cell r="A68" t="str">
            <v>Node67</v>
          </cell>
          <cell r="B68" t="str">
            <v>Equipment Category</v>
          </cell>
          <cell r="C68" t="str">
            <v>Retrofit or New Construction</v>
          </cell>
          <cell r="D68" t="str">
            <v>Description</v>
          </cell>
        </row>
        <row r="69">
          <cell r="A69" t="str">
            <v>Node68</v>
          </cell>
          <cell r="B69" t="str">
            <v>Equipment Category</v>
          </cell>
          <cell r="C69" t="str">
            <v>Retrofit or New Construction</v>
          </cell>
        </row>
        <row r="70">
          <cell r="A70" t="str">
            <v>Node69</v>
          </cell>
          <cell r="B70" t="str">
            <v>Equipment Category</v>
          </cell>
          <cell r="C70" t="str">
            <v>Retrofit or New Construction</v>
          </cell>
          <cell r="D70" t="str">
            <v>Lamp Length</v>
          </cell>
        </row>
        <row r="71">
          <cell r="A71" t="str">
            <v>Node70</v>
          </cell>
          <cell r="B71" t="str">
            <v>Equipment Category</v>
          </cell>
          <cell r="C71" t="str">
            <v>Retrofit or New Construction</v>
          </cell>
          <cell r="D71" t="str">
            <v>Lamp Length</v>
          </cell>
          <cell r="E71" t="str">
            <v>Description</v>
          </cell>
        </row>
        <row r="72">
          <cell r="A72" t="str">
            <v>Node71</v>
          </cell>
          <cell r="B72" t="str">
            <v>Equipment Category</v>
          </cell>
          <cell r="C72" t="str">
            <v>Retrofit or New Construction</v>
          </cell>
          <cell r="D72" t="str">
            <v>Lamp Length</v>
          </cell>
          <cell r="E72" t="str">
            <v>Description</v>
          </cell>
        </row>
        <row r="73">
          <cell r="A73" t="str">
            <v>Node72</v>
          </cell>
          <cell r="B73" t="str">
            <v>Equipment Category</v>
          </cell>
          <cell r="C73" t="str">
            <v>Retrofit or New Construction</v>
          </cell>
          <cell r="D73" t="str">
            <v>Lamp Length</v>
          </cell>
          <cell r="E73" t="str">
            <v>Description</v>
          </cell>
        </row>
        <row r="74">
          <cell r="A74" t="str">
            <v>Node73</v>
          </cell>
          <cell r="B74" t="str">
            <v>Equipment Category</v>
          </cell>
          <cell r="C74" t="str">
            <v>Retrofit or New Construction</v>
          </cell>
          <cell r="D74" t="str">
            <v>Lamp Length</v>
          </cell>
          <cell r="E74" t="str">
            <v>Description</v>
          </cell>
        </row>
        <row r="75">
          <cell r="A75" t="str">
            <v>Node74</v>
          </cell>
          <cell r="B75" t="str">
            <v>Equipment Category</v>
          </cell>
          <cell r="C75" t="str">
            <v>Retrofit or New Construction</v>
          </cell>
          <cell r="D75" t="str">
            <v>Lamp Length</v>
          </cell>
          <cell r="E75" t="str">
            <v>Description</v>
          </cell>
        </row>
        <row r="76">
          <cell r="A76" t="str">
            <v>Node75</v>
          </cell>
          <cell r="B76" t="str">
            <v>Equipment Category</v>
          </cell>
          <cell r="C76" t="str">
            <v>Retrofit or New Construction</v>
          </cell>
          <cell r="D76" t="str">
            <v>Lamp Length</v>
          </cell>
          <cell r="E76" t="str">
            <v>Description</v>
          </cell>
        </row>
        <row r="77">
          <cell r="A77" t="str">
            <v>Node76</v>
          </cell>
          <cell r="B77" t="str">
            <v>Equipment Category</v>
          </cell>
          <cell r="C77" t="str">
            <v>Retrofit or New Construction</v>
          </cell>
          <cell r="D77" t="str">
            <v>Lamp Length</v>
          </cell>
          <cell r="E77" t="str">
            <v>Description</v>
          </cell>
          <cell r="F77" t="str">
            <v>Number Of Lamps</v>
          </cell>
        </row>
        <row r="78">
          <cell r="A78" t="str">
            <v>Node77</v>
          </cell>
          <cell r="B78" t="str">
            <v>Equipment Category</v>
          </cell>
          <cell r="C78" t="str">
            <v>Retrofit or New Construction</v>
          </cell>
          <cell r="D78" t="str">
            <v>Lamp Length</v>
          </cell>
          <cell r="E78" t="str">
            <v>Description</v>
          </cell>
          <cell r="F78" t="str">
            <v>Number Of Lamps</v>
          </cell>
        </row>
        <row r="79">
          <cell r="A79" t="str">
            <v>Node78</v>
          </cell>
          <cell r="B79" t="str">
            <v>Equipment Category</v>
          </cell>
          <cell r="C79" t="str">
            <v>Retrofit or New Construction</v>
          </cell>
          <cell r="D79" t="str">
            <v>Lamp Length</v>
          </cell>
          <cell r="E79" t="str">
            <v>Description</v>
          </cell>
          <cell r="F79" t="str">
            <v>Number Of Lamps</v>
          </cell>
        </row>
        <row r="80">
          <cell r="A80" t="str">
            <v>Node79</v>
          </cell>
          <cell r="B80" t="str">
            <v>Equipment Category</v>
          </cell>
          <cell r="C80" t="str">
            <v>Retrofit or New Construction</v>
          </cell>
          <cell r="D80" t="str">
            <v>Lamp Length</v>
          </cell>
          <cell r="E80" t="str">
            <v>Description</v>
          </cell>
          <cell r="F80" t="str">
            <v>Number Of Lamps</v>
          </cell>
        </row>
        <row r="81">
          <cell r="A81" t="str">
            <v>Node80</v>
          </cell>
          <cell r="B81" t="str">
            <v>Equipment Category</v>
          </cell>
          <cell r="C81" t="str">
            <v>Retrofit or New Construction</v>
          </cell>
          <cell r="D81" t="str">
            <v>Lamp Length</v>
          </cell>
          <cell r="E81" t="str">
            <v>Description</v>
          </cell>
          <cell r="F81" t="str">
            <v>Number Of Lamps</v>
          </cell>
        </row>
        <row r="82">
          <cell r="A82" t="str">
            <v>Node81</v>
          </cell>
          <cell r="B82" t="str">
            <v>Equipment Category</v>
          </cell>
          <cell r="C82" t="str">
            <v>Retrofit or New Construction</v>
          </cell>
          <cell r="D82" t="str">
            <v>Lamp Length</v>
          </cell>
          <cell r="E82" t="str">
            <v>Description</v>
          </cell>
          <cell r="F82" t="str">
            <v>Number Of Lamps</v>
          </cell>
        </row>
        <row r="83">
          <cell r="A83" t="str">
            <v>Node82</v>
          </cell>
          <cell r="B83" t="str">
            <v>Equipment Category</v>
          </cell>
          <cell r="C83" t="str">
            <v>Retrofit or New Construction</v>
          </cell>
          <cell r="D83" t="str">
            <v>Lamp Length</v>
          </cell>
          <cell r="E83" t="str">
            <v>Description</v>
          </cell>
          <cell r="F83" t="str">
            <v>Number Of Lamps</v>
          </cell>
        </row>
        <row r="84">
          <cell r="A84" t="str">
            <v>Node83</v>
          </cell>
          <cell r="B84" t="str">
            <v>Equipment Category</v>
          </cell>
          <cell r="C84" t="str">
            <v>Retrofit or New Construction</v>
          </cell>
          <cell r="D84" t="str">
            <v>Lamp Length</v>
          </cell>
          <cell r="E84" t="str">
            <v>Description</v>
          </cell>
          <cell r="F84" t="str">
            <v>Number Of Lamps</v>
          </cell>
        </row>
        <row r="85">
          <cell r="A85" t="str">
            <v>Node84</v>
          </cell>
          <cell r="B85" t="str">
            <v>Equipment Category</v>
          </cell>
          <cell r="C85" t="str">
            <v>Retrofit or New Construction</v>
          </cell>
          <cell r="D85" t="str">
            <v>Lamp Length</v>
          </cell>
          <cell r="E85" t="str">
            <v>Description</v>
          </cell>
          <cell r="F85" t="str">
            <v>Number Of Lamps</v>
          </cell>
        </row>
        <row r="86">
          <cell r="A86" t="str">
            <v>Node85</v>
          </cell>
          <cell r="B86" t="str">
            <v>Equipment Category</v>
          </cell>
          <cell r="C86" t="str">
            <v>Retrofit or New Construction</v>
          </cell>
          <cell r="D86" t="str">
            <v>Lamp Length</v>
          </cell>
          <cell r="E86" t="str">
            <v>Description</v>
          </cell>
          <cell r="F86" t="str">
            <v>Number Of Lamps</v>
          </cell>
        </row>
        <row r="87">
          <cell r="A87" t="str">
            <v>Node86</v>
          </cell>
          <cell r="B87" t="str">
            <v>Equipment Category</v>
          </cell>
          <cell r="C87" t="str">
            <v>Retrofit or New Construction</v>
          </cell>
          <cell r="D87" t="str">
            <v>Lamp Length</v>
          </cell>
          <cell r="E87" t="str">
            <v>Description</v>
          </cell>
          <cell r="F87" t="str">
            <v>Number Of Lamps</v>
          </cell>
        </row>
        <row r="88">
          <cell r="A88" t="str">
            <v>Node87</v>
          </cell>
          <cell r="B88" t="str">
            <v>Equipment Category</v>
          </cell>
          <cell r="C88" t="str">
            <v>Retrofit or New Construction</v>
          </cell>
          <cell r="D88" t="str">
            <v>Lamp Length</v>
          </cell>
          <cell r="E88" t="str">
            <v>Description</v>
          </cell>
          <cell r="F88" t="str">
            <v>Number Of Lamps</v>
          </cell>
        </row>
        <row r="89">
          <cell r="A89" t="str">
            <v>Node88</v>
          </cell>
          <cell r="B89" t="str">
            <v>Equipment Category</v>
          </cell>
          <cell r="C89" t="str">
            <v>Retrofit or New Construction</v>
          </cell>
          <cell r="D89" t="str">
            <v>Lamp Length</v>
          </cell>
          <cell r="E89" t="str">
            <v>Description</v>
          </cell>
          <cell r="F89" t="str">
            <v>Number Of Lamps</v>
          </cell>
        </row>
        <row r="90">
          <cell r="A90" t="str">
            <v>Node89</v>
          </cell>
          <cell r="B90" t="str">
            <v>Equipment Category</v>
          </cell>
          <cell r="C90" t="str">
            <v>Retrofit or New Construction</v>
          </cell>
          <cell r="D90" t="str">
            <v>Lamp Length</v>
          </cell>
          <cell r="E90" t="str">
            <v>Description</v>
          </cell>
          <cell r="F90" t="str">
            <v>Number Of Lamps</v>
          </cell>
        </row>
        <row r="91">
          <cell r="A91" t="str">
            <v>Node90</v>
          </cell>
          <cell r="B91" t="str">
            <v>Equipment Category</v>
          </cell>
          <cell r="C91" t="str">
            <v>Retrofit or New Construction</v>
          </cell>
          <cell r="D91" t="str">
            <v>Lamp Length</v>
          </cell>
          <cell r="E91" t="str">
            <v>Description</v>
          </cell>
          <cell r="F91" t="str">
            <v>Number Of Lamps</v>
          </cell>
        </row>
        <row r="92">
          <cell r="A92" t="str">
            <v>Node91</v>
          </cell>
          <cell r="B92" t="str">
            <v>Equipment Category</v>
          </cell>
          <cell r="C92" t="str">
            <v>Retrofit or New Construction</v>
          </cell>
          <cell r="D92" t="str">
            <v>Description</v>
          </cell>
        </row>
        <row r="93">
          <cell r="A93" t="str">
            <v>Node92</v>
          </cell>
          <cell r="B93" t="str">
            <v>Equipment Category</v>
          </cell>
          <cell r="C93" t="str">
            <v>Retrofit or New Construction</v>
          </cell>
          <cell r="D93" t="str">
            <v>Description</v>
          </cell>
          <cell r="E93" t="str">
            <v>Number Of Lamps</v>
          </cell>
        </row>
        <row r="94">
          <cell r="A94" t="str">
            <v>Node93</v>
          </cell>
          <cell r="B94" t="str">
            <v>Equipment Category</v>
          </cell>
          <cell r="C94" t="str">
            <v>Description</v>
          </cell>
        </row>
        <row r="95">
          <cell r="A95" t="str">
            <v>Node94</v>
          </cell>
          <cell r="B95" t="str">
            <v>Equipment Category</v>
          </cell>
          <cell r="C95" t="str">
            <v>Description</v>
          </cell>
        </row>
        <row r="96">
          <cell r="A96" t="str">
            <v>Node95</v>
          </cell>
          <cell r="B96" t="str">
            <v>Equipment Category</v>
          </cell>
          <cell r="C96" t="str">
            <v>Description</v>
          </cell>
        </row>
        <row r="97">
          <cell r="A97" t="str">
            <v>Node96</v>
          </cell>
          <cell r="B97" t="str">
            <v>Equipment Category</v>
          </cell>
          <cell r="C97" t="str">
            <v>Retrofit or New Construction</v>
          </cell>
          <cell r="D97" t="str">
            <v>Description</v>
          </cell>
          <cell r="E97" t="str">
            <v>Number Of Lamps</v>
          </cell>
        </row>
        <row r="98">
          <cell r="A98" t="str">
            <v>Node97</v>
          </cell>
          <cell r="B98" t="str">
            <v>Equipment Category</v>
          </cell>
          <cell r="C98" t="str">
            <v>Retrofit or New Construction</v>
          </cell>
          <cell r="D98" t="str">
            <v>Description</v>
          </cell>
          <cell r="E98" t="str">
            <v>Number Of Lamps</v>
          </cell>
        </row>
        <row r="99">
          <cell r="A99" t="str">
            <v>Node98</v>
          </cell>
          <cell r="B99" t="str">
            <v>Equipment Category</v>
          </cell>
          <cell r="C99" t="str">
            <v>Retrofit or New Construction</v>
          </cell>
          <cell r="D99" t="str">
            <v>Description</v>
          </cell>
          <cell r="E99" t="str">
            <v>Number Of Lamps</v>
          </cell>
        </row>
        <row r="100">
          <cell r="A100" t="str">
            <v>Node99</v>
          </cell>
          <cell r="B100" t="str">
            <v>Equipment Category</v>
          </cell>
          <cell r="C100" t="str">
            <v>Retrofit or New Construction</v>
          </cell>
          <cell r="D100" t="str">
            <v>Description</v>
          </cell>
          <cell r="E100" t="str">
            <v>Number Of Lamps</v>
          </cell>
        </row>
        <row r="101">
          <cell r="A101" t="str">
            <v>Node100</v>
          </cell>
          <cell r="B101" t="str">
            <v>Equipment Category</v>
          </cell>
          <cell r="C101" t="str">
            <v>Retrofit or New Construction</v>
          </cell>
          <cell r="D101" t="str">
            <v>Description</v>
          </cell>
          <cell r="E101" t="str">
            <v>Number Of Lamps</v>
          </cell>
        </row>
        <row r="102">
          <cell r="A102" t="str">
            <v>Node101</v>
          </cell>
          <cell r="B102" t="str">
            <v>Equipment Category</v>
          </cell>
          <cell r="C102" t="str">
            <v>Retrofit or New Construction</v>
          </cell>
          <cell r="D102" t="str">
            <v>Description</v>
          </cell>
          <cell r="E102" t="str">
            <v>Number Of Lamps</v>
          </cell>
        </row>
        <row r="103">
          <cell r="A103" t="str">
            <v>Node102</v>
          </cell>
          <cell r="B103" t="str">
            <v>Equipment Category</v>
          </cell>
          <cell r="C103" t="str">
            <v>Retrofit or New Construction</v>
          </cell>
          <cell r="D103" t="str">
            <v>Description</v>
          </cell>
          <cell r="E103" t="str">
            <v>Number Of Lamps</v>
          </cell>
        </row>
        <row r="104">
          <cell r="A104" t="str">
            <v>Node103</v>
          </cell>
          <cell r="B104" t="str">
            <v>Equipment Category</v>
          </cell>
          <cell r="C104" t="str">
            <v>Retrofit or New Construction</v>
          </cell>
          <cell r="D104" t="str">
            <v>Description</v>
          </cell>
          <cell r="E104" t="str">
            <v>Number Of Lamps</v>
          </cell>
        </row>
        <row r="105">
          <cell r="A105" t="str">
            <v>Node104</v>
          </cell>
          <cell r="B105" t="str">
            <v>Equipment Category</v>
          </cell>
          <cell r="C105" t="str">
            <v>Retrofit or New Construction</v>
          </cell>
          <cell r="D105" t="str">
            <v>Description</v>
          </cell>
          <cell r="E105" t="str">
            <v>Number Of Lamps</v>
          </cell>
        </row>
        <row r="106">
          <cell r="A106" t="str">
            <v>Node105</v>
          </cell>
          <cell r="B106" t="str">
            <v>Equipment Category</v>
          </cell>
          <cell r="C106" t="str">
            <v>Retrofit or New Construction</v>
          </cell>
          <cell r="D106" t="str">
            <v>Description</v>
          </cell>
          <cell r="E106" t="str">
            <v>Number Of Lamps</v>
          </cell>
        </row>
        <row r="107">
          <cell r="A107" t="str">
            <v>Node106</v>
          </cell>
          <cell r="B107" t="str">
            <v>Equipment Category</v>
          </cell>
          <cell r="C107" t="str">
            <v>Retrofit or New Construction</v>
          </cell>
          <cell r="D107" t="str">
            <v>Description</v>
          </cell>
          <cell r="E107" t="str">
            <v>Number Of Lamps</v>
          </cell>
        </row>
        <row r="108">
          <cell r="A108" t="str">
            <v>Node107</v>
          </cell>
          <cell r="B108" t="str">
            <v>Equipment Category</v>
          </cell>
          <cell r="C108" t="str">
            <v>Retrofit or New Construction</v>
          </cell>
          <cell r="D108" t="str">
            <v>Description</v>
          </cell>
          <cell r="E108" t="str">
            <v>Number Of Lamps</v>
          </cell>
        </row>
        <row r="109">
          <cell r="A109" t="str">
            <v>Node108</v>
          </cell>
          <cell r="B109" t="str">
            <v>Equipment Category</v>
          </cell>
          <cell r="C109" t="str">
            <v>Retrofit or New Construction</v>
          </cell>
          <cell r="D109" t="str">
            <v>Description</v>
          </cell>
          <cell r="E109" t="str">
            <v>Number Of Lamps</v>
          </cell>
        </row>
        <row r="110">
          <cell r="A110" t="str">
            <v>Node109</v>
          </cell>
          <cell r="B110" t="str">
            <v>Equipment Category</v>
          </cell>
          <cell r="C110" t="str">
            <v>Retrofit or New Construction</v>
          </cell>
          <cell r="D110" t="str">
            <v>Description</v>
          </cell>
          <cell r="E110" t="str">
            <v>Number Of Lamps</v>
          </cell>
        </row>
        <row r="111">
          <cell r="A111" t="str">
            <v>Node110</v>
          </cell>
          <cell r="B111" t="str">
            <v>Equipment Category</v>
          </cell>
          <cell r="C111" t="str">
            <v>Description</v>
          </cell>
        </row>
        <row r="112">
          <cell r="A112" t="str">
            <v>Node111</v>
          </cell>
          <cell r="B112" t="str">
            <v>Equipment Category</v>
          </cell>
          <cell r="C112" t="str">
            <v>Retrofit or New Construction</v>
          </cell>
        </row>
        <row r="113">
          <cell r="A113" t="str">
            <v>Node112</v>
          </cell>
          <cell r="B113" t="str">
            <v>Equipment Category</v>
          </cell>
          <cell r="C113" t="str">
            <v>Retrofit or New Construction</v>
          </cell>
          <cell r="D113" t="str">
            <v>Description</v>
          </cell>
        </row>
        <row r="114">
          <cell r="A114" t="str">
            <v>Node113</v>
          </cell>
          <cell r="B114" t="str">
            <v>Equipment Category</v>
          </cell>
          <cell r="C114" t="str">
            <v>Retrofit or New Construction</v>
          </cell>
          <cell r="D114" t="str">
            <v>Description</v>
          </cell>
        </row>
        <row r="115">
          <cell r="A115" t="str">
            <v>Node114</v>
          </cell>
          <cell r="B115" t="str">
            <v>Equipment Category</v>
          </cell>
          <cell r="C115" t="str">
            <v>Retrofit or New Construction</v>
          </cell>
          <cell r="D115" t="str">
            <v>Description</v>
          </cell>
          <cell r="E115" t="str">
            <v>Number Of Lamps</v>
          </cell>
        </row>
        <row r="116">
          <cell r="A116" t="str">
            <v>Node115</v>
          </cell>
          <cell r="B116" t="str">
            <v>Equipment Category</v>
          </cell>
          <cell r="C116" t="str">
            <v>Retrofit or New Construction</v>
          </cell>
          <cell r="D116" t="str">
            <v>Lamp Length</v>
          </cell>
          <cell r="E116" t="str">
            <v>Description</v>
          </cell>
          <cell r="F116" t="str">
            <v>Number Of Lamps</v>
          </cell>
        </row>
        <row r="117">
          <cell r="A117" t="str">
            <v>Node116</v>
          </cell>
          <cell r="B117" t="str">
            <v>Equipment Category</v>
          </cell>
          <cell r="C117" t="str">
            <v>Retrofit or New Construction</v>
          </cell>
          <cell r="D117" t="str">
            <v>Description</v>
          </cell>
          <cell r="E117" t="str">
            <v>Number Of Lamps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1.nationalgridus.com/files/AddedPDF/POA/Lighting_MA_Retrofit_DeviceCodes.pdf"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L46"/>
  <sheetViews>
    <sheetView tabSelected="1" zoomScaleNormal="100" workbookViewId="0">
      <selection sqref="A1:XFD1048576"/>
    </sheetView>
  </sheetViews>
  <sheetFormatPr defaultColWidth="9.140625" defaultRowHeight="15" x14ac:dyDescent="0.2"/>
  <cols>
    <col min="1" max="1" width="4.7109375" style="55" customWidth="1"/>
    <col min="2" max="2" width="5.42578125" style="55" customWidth="1"/>
    <col min="3" max="16384" width="9.140625" style="55"/>
  </cols>
  <sheetData>
    <row r="7" spans="1:12" ht="20.25" x14ac:dyDescent="0.3">
      <c r="D7" s="268" t="s">
        <v>185</v>
      </c>
      <c r="E7" s="268"/>
      <c r="F7" s="268"/>
      <c r="G7" s="268"/>
      <c r="H7" s="268"/>
      <c r="I7" s="268"/>
    </row>
    <row r="8" spans="1:12" ht="20.25" x14ac:dyDescent="0.3">
      <c r="D8" s="267" t="s">
        <v>186</v>
      </c>
      <c r="E8" s="267"/>
      <c r="F8" s="267"/>
      <c r="G8" s="267"/>
      <c r="H8" s="267"/>
      <c r="I8" s="55" t="s">
        <v>26</v>
      </c>
    </row>
    <row r="9" spans="1:12" ht="9" customHeight="1" x14ac:dyDescent="0.2"/>
    <row r="10" spans="1:12" ht="15.75" x14ac:dyDescent="0.25">
      <c r="A10" s="150" t="s">
        <v>369</v>
      </c>
      <c r="H10" s="55" t="s">
        <v>26</v>
      </c>
      <c r="I10" s="55" t="s">
        <v>26</v>
      </c>
    </row>
    <row r="11" spans="1:12" x14ac:dyDescent="0.2">
      <c r="B11" s="56" t="s">
        <v>191</v>
      </c>
      <c r="C11" s="55" t="s">
        <v>360</v>
      </c>
      <c r="H11" s="55" t="s">
        <v>27</v>
      </c>
    </row>
    <row r="12" spans="1:12" x14ac:dyDescent="0.2">
      <c r="B12" s="56" t="s">
        <v>192</v>
      </c>
      <c r="C12" s="55" t="s">
        <v>365</v>
      </c>
      <c r="H12" s="55" t="s">
        <v>26</v>
      </c>
      <c r="L12" s="55" t="s">
        <v>27</v>
      </c>
    </row>
    <row r="13" spans="1:12" x14ac:dyDescent="0.2">
      <c r="B13" s="56" t="s">
        <v>193</v>
      </c>
      <c r="C13" s="55" t="s">
        <v>178</v>
      </c>
    </row>
    <row r="14" spans="1:12" x14ac:dyDescent="0.2">
      <c r="B14" s="56" t="s">
        <v>194</v>
      </c>
      <c r="C14" s="55" t="s">
        <v>183</v>
      </c>
    </row>
    <row r="15" spans="1:12" x14ac:dyDescent="0.2">
      <c r="B15" s="56" t="s">
        <v>195</v>
      </c>
      <c r="C15" s="55" t="s">
        <v>180</v>
      </c>
    </row>
    <row r="16" spans="1:12" x14ac:dyDescent="0.2">
      <c r="B16" s="56" t="s">
        <v>196</v>
      </c>
      <c r="C16" s="55" t="s">
        <v>181</v>
      </c>
      <c r="K16" s="55" t="s">
        <v>26</v>
      </c>
    </row>
    <row r="17" spans="1:7" x14ac:dyDescent="0.2">
      <c r="B17" s="56" t="s">
        <v>197</v>
      </c>
      <c r="C17" s="55" t="s">
        <v>182</v>
      </c>
    </row>
    <row r="18" spans="1:7" x14ac:dyDescent="0.2">
      <c r="B18" s="56" t="s">
        <v>198</v>
      </c>
      <c r="C18" s="55" t="s">
        <v>366</v>
      </c>
    </row>
    <row r="19" spans="1:7" x14ac:dyDescent="0.2">
      <c r="B19" s="56" t="s">
        <v>199</v>
      </c>
      <c r="C19" s="55" t="s">
        <v>179</v>
      </c>
    </row>
    <row r="20" spans="1:7" x14ac:dyDescent="0.2">
      <c r="B20" s="56" t="s">
        <v>200</v>
      </c>
      <c r="C20" s="55" t="s">
        <v>257</v>
      </c>
    </row>
    <row r="22" spans="1:7" ht="15.75" x14ac:dyDescent="0.25">
      <c r="A22" s="150" t="s">
        <v>370</v>
      </c>
    </row>
    <row r="23" spans="1:7" ht="15.75" x14ac:dyDescent="0.25">
      <c r="B23" s="153" t="s">
        <v>174</v>
      </c>
    </row>
    <row r="24" spans="1:7" x14ac:dyDescent="0.2">
      <c r="B24" s="56" t="s">
        <v>191</v>
      </c>
      <c r="C24" s="55" t="s">
        <v>176</v>
      </c>
    </row>
    <row r="25" spans="1:7" x14ac:dyDescent="0.2">
      <c r="B25" s="56" t="s">
        <v>192</v>
      </c>
      <c r="C25" s="55" t="s">
        <v>359</v>
      </c>
      <c r="G25" s="57"/>
    </row>
    <row r="26" spans="1:7" x14ac:dyDescent="0.2">
      <c r="B26" s="56" t="s">
        <v>193</v>
      </c>
      <c r="C26" s="55" t="s">
        <v>361</v>
      </c>
    </row>
    <row r="27" spans="1:7" x14ac:dyDescent="0.2">
      <c r="B27" s="56" t="s">
        <v>194</v>
      </c>
      <c r="C27" s="55" t="s">
        <v>363</v>
      </c>
    </row>
    <row r="28" spans="1:7" x14ac:dyDescent="0.2">
      <c r="C28" s="58"/>
    </row>
    <row r="29" spans="1:7" ht="15.75" x14ac:dyDescent="0.25">
      <c r="B29" s="153" t="s">
        <v>367</v>
      </c>
    </row>
    <row r="30" spans="1:7" x14ac:dyDescent="0.2">
      <c r="B30" s="56" t="s">
        <v>191</v>
      </c>
      <c r="C30" s="55" t="s">
        <v>177</v>
      </c>
    </row>
    <row r="31" spans="1:7" x14ac:dyDescent="0.2">
      <c r="B31" s="56" t="s">
        <v>192</v>
      </c>
      <c r="C31" s="55" t="s">
        <v>175</v>
      </c>
    </row>
    <row r="32" spans="1:7" x14ac:dyDescent="0.2">
      <c r="B32" s="56" t="s">
        <v>193</v>
      </c>
      <c r="C32" s="55" t="s">
        <v>362</v>
      </c>
    </row>
    <row r="34" spans="1:11" ht="15.75" x14ac:dyDescent="0.25">
      <c r="A34" s="150" t="s">
        <v>368</v>
      </c>
    </row>
    <row r="35" spans="1:11" ht="15.75" x14ac:dyDescent="0.25">
      <c r="B35" s="153" t="s">
        <v>184</v>
      </c>
    </row>
    <row r="36" spans="1:11" ht="15" customHeight="1" x14ac:dyDescent="0.2">
      <c r="C36" s="269" t="s">
        <v>364</v>
      </c>
      <c r="D36" s="269"/>
      <c r="E36" s="269"/>
      <c r="F36" s="269"/>
      <c r="G36" s="269"/>
      <c r="H36" s="269"/>
      <c r="I36" s="269"/>
      <c r="J36" s="269"/>
      <c r="K36" s="269"/>
    </row>
    <row r="37" spans="1:11" x14ac:dyDescent="0.2">
      <c r="C37" s="269"/>
      <c r="D37" s="269"/>
      <c r="E37" s="269"/>
      <c r="F37" s="269"/>
      <c r="G37" s="269"/>
      <c r="H37" s="269"/>
      <c r="I37" s="269"/>
      <c r="J37" s="269"/>
      <c r="K37" s="269"/>
    </row>
    <row r="38" spans="1:11" x14ac:dyDescent="0.2">
      <c r="C38" s="269"/>
      <c r="D38" s="269"/>
      <c r="E38" s="269"/>
      <c r="F38" s="269"/>
      <c r="G38" s="269"/>
      <c r="H38" s="269"/>
      <c r="I38" s="269"/>
      <c r="J38" s="269"/>
      <c r="K38" s="269"/>
    </row>
    <row r="39" spans="1:11" x14ac:dyDescent="0.2">
      <c r="C39" s="59"/>
      <c r="D39" s="59"/>
      <c r="E39" s="59"/>
      <c r="F39" s="59"/>
      <c r="G39" s="59"/>
      <c r="H39" s="59"/>
      <c r="I39" s="59"/>
      <c r="J39" s="59"/>
    </row>
    <row r="40" spans="1:11" ht="15.75" x14ac:dyDescent="0.25">
      <c r="B40" s="153" t="s">
        <v>190</v>
      </c>
    </row>
    <row r="41" spans="1:11" x14ac:dyDescent="0.2">
      <c r="C41" s="60" t="s">
        <v>371</v>
      </c>
    </row>
    <row r="42" spans="1:11" x14ac:dyDescent="0.2">
      <c r="C42" s="55" t="s">
        <v>187</v>
      </c>
    </row>
    <row r="43" spans="1:11" x14ac:dyDescent="0.2">
      <c r="C43" s="55" t="s">
        <v>207</v>
      </c>
    </row>
    <row r="44" spans="1:11" x14ac:dyDescent="0.2">
      <c r="C44" s="55" t="s">
        <v>323</v>
      </c>
    </row>
    <row r="45" spans="1:11" x14ac:dyDescent="0.2">
      <c r="C45" s="55" t="s">
        <v>322</v>
      </c>
    </row>
    <row r="46" spans="1:11" ht="45" customHeight="1" x14ac:dyDescent="0.2">
      <c r="C46" s="269" t="s">
        <v>372</v>
      </c>
      <c r="D46" s="269"/>
      <c r="E46" s="269"/>
      <c r="F46" s="269"/>
      <c r="G46" s="269"/>
      <c r="H46" s="269"/>
      <c r="I46" s="269"/>
      <c r="J46" s="269"/>
      <c r="K46" s="269"/>
    </row>
  </sheetData>
  <sheetProtection sheet="1" objects="1" scenarios="1" selectLockedCells="1" selectUnlockedCells="1"/>
  <mergeCells count="4">
    <mergeCell ref="D8:H8"/>
    <mergeCell ref="D7:I7"/>
    <mergeCell ref="C36:K38"/>
    <mergeCell ref="C46:K46"/>
  </mergeCells>
  <pageMargins left="0.5" right="0.25" top="0.5" bottom="0.5" header="0.3" footer="0.3"/>
  <pageSetup orientation="portrait" r:id="rId1"/>
  <headerFooter>
    <oddFooter>&amp;C&amp;F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FFCC"/>
  </sheetPr>
  <dimension ref="B3:K55"/>
  <sheetViews>
    <sheetView topLeftCell="A7" zoomScaleNormal="100" zoomScaleSheetLayoutView="90" workbookViewId="0">
      <selection activeCell="H14" sqref="H14:I15"/>
    </sheetView>
  </sheetViews>
  <sheetFormatPr defaultColWidth="9.140625" defaultRowHeight="14.25" x14ac:dyDescent="0.2"/>
  <cols>
    <col min="1" max="1" width="3.140625" style="50" customWidth="1"/>
    <col min="2" max="2" width="18" style="50" customWidth="1"/>
    <col min="3" max="3" width="11.7109375" style="50" bestFit="1" customWidth="1"/>
    <col min="4" max="4" width="16" style="50" customWidth="1"/>
    <col min="5" max="5" width="9.85546875" style="50" customWidth="1"/>
    <col min="6" max="6" width="16" style="50" customWidth="1"/>
    <col min="7" max="7" width="3.28515625" style="50" customWidth="1"/>
    <col min="8" max="8" width="9.28515625" style="50" customWidth="1"/>
    <col min="9" max="9" width="8.42578125" style="50" customWidth="1"/>
    <col min="10" max="16384" width="9.140625" style="50"/>
  </cols>
  <sheetData>
    <row r="3" spans="2:11" ht="11.25" customHeight="1" x14ac:dyDescent="0.2"/>
    <row r="4" spans="2:11" x14ac:dyDescent="0.2">
      <c r="B4" s="389"/>
      <c r="C4" s="92" t="s">
        <v>148</v>
      </c>
      <c r="D4" s="93">
        <f>'Lighting Savings, p1'!R59+'Lighting Savings, p2'!R59+'Lighting Savings, p3'!R59+'Lighting Controls Savings'!R36</f>
        <v>0</v>
      </c>
      <c r="E4" s="441" t="s">
        <v>33</v>
      </c>
      <c r="F4" s="441"/>
      <c r="G4" s="441"/>
      <c r="H4" s="441"/>
    </row>
    <row r="5" spans="2:11" x14ac:dyDescent="0.2">
      <c r="B5" s="389"/>
      <c r="C5" s="94" t="s">
        <v>20</v>
      </c>
      <c r="D5" s="93">
        <f>'Lighting Savings, p1'!Q59+'Lighting Savings, p2'!Q59+'Lighting Savings, p3'!Q59+'Lighting Controls Savings'!Q36</f>
        <v>0</v>
      </c>
      <c r="E5" s="441" t="s">
        <v>33</v>
      </c>
      <c r="F5" s="441"/>
      <c r="G5" s="441"/>
      <c r="H5" s="441"/>
    </row>
    <row r="6" spans="2:11" ht="8.25" customHeight="1" x14ac:dyDescent="0.2">
      <c r="E6" s="95"/>
    </row>
    <row r="7" spans="2:11" ht="15" customHeight="1" x14ac:dyDescent="0.2"/>
    <row r="8" spans="2:11" ht="15" customHeight="1" x14ac:dyDescent="0.2"/>
    <row r="9" spans="2:11" ht="9" customHeight="1" x14ac:dyDescent="0.2"/>
    <row r="10" spans="2:11" ht="29.25" customHeight="1" x14ac:dyDescent="0.2">
      <c r="B10" s="340" t="s">
        <v>173</v>
      </c>
      <c r="C10" s="340"/>
      <c r="D10" s="340"/>
      <c r="E10" s="340"/>
      <c r="F10" s="340"/>
      <c r="G10" s="340"/>
      <c r="H10" s="340"/>
      <c r="I10" s="340"/>
    </row>
    <row r="11" spans="2:11" ht="6" customHeight="1" x14ac:dyDescent="0.3">
      <c r="D11" s="96"/>
      <c r="E11" s="96"/>
    </row>
    <row r="12" spans="2:11" ht="15" customHeight="1" x14ac:dyDescent="0.2">
      <c r="B12" s="391" t="s">
        <v>232</v>
      </c>
      <c r="C12" s="391"/>
      <c r="D12" s="391"/>
      <c r="E12" s="391"/>
      <c r="F12" s="391"/>
      <c r="G12" s="391"/>
      <c r="H12" s="391"/>
      <c r="I12" s="391"/>
    </row>
    <row r="13" spans="2:11" ht="8.25" customHeight="1" x14ac:dyDescent="0.2">
      <c r="B13" s="392"/>
      <c r="C13" s="392"/>
      <c r="D13" s="392"/>
      <c r="E13" s="392"/>
      <c r="F13" s="392"/>
      <c r="G13" s="392"/>
      <c r="H13" s="392"/>
      <c r="I13" s="392"/>
      <c r="J13" s="9"/>
      <c r="K13" s="9"/>
    </row>
    <row r="14" spans="2:11" ht="33" customHeight="1" x14ac:dyDescent="0.2">
      <c r="C14" s="97"/>
      <c r="D14" s="98"/>
      <c r="E14" s="430" t="s">
        <v>17</v>
      </c>
      <c r="G14" s="399" t="s">
        <v>17</v>
      </c>
      <c r="H14" s="393"/>
      <c r="I14" s="394"/>
    </row>
    <row r="15" spans="2:11" ht="8.25" customHeight="1" x14ac:dyDescent="0.2">
      <c r="C15" s="99"/>
      <c r="D15" s="100"/>
      <c r="E15" s="431"/>
      <c r="G15" s="399"/>
      <c r="H15" s="395"/>
      <c r="I15" s="396"/>
    </row>
    <row r="16" spans="2:11" ht="6.75" customHeight="1" x14ac:dyDescent="0.2">
      <c r="C16" s="99"/>
      <c r="D16" s="101"/>
      <c r="E16" s="101"/>
      <c r="F16" s="101"/>
    </row>
    <row r="17" spans="2:9" ht="14.25" customHeight="1" x14ac:dyDescent="0.2">
      <c r="B17" s="438" t="s">
        <v>48</v>
      </c>
      <c r="C17" s="438"/>
      <c r="D17" s="438"/>
      <c r="E17" s="438"/>
      <c r="F17" s="438"/>
      <c r="G17" s="438"/>
      <c r="H17" s="438"/>
    </row>
    <row r="18" spans="2:9" ht="9" customHeight="1" x14ac:dyDescent="0.2">
      <c r="C18" s="99"/>
      <c r="D18" s="101"/>
      <c r="E18" s="101"/>
      <c r="F18" s="101"/>
    </row>
    <row r="19" spans="2:9" ht="22.5" customHeight="1" x14ac:dyDescent="0.2">
      <c r="B19" s="5" t="s">
        <v>21</v>
      </c>
      <c r="C19" s="102"/>
      <c r="D19" s="103"/>
      <c r="E19" s="104"/>
      <c r="F19" s="105"/>
      <c r="G19" s="106"/>
      <c r="H19" s="106"/>
      <c r="I19" s="106"/>
    </row>
    <row r="20" spans="2:9" ht="9" customHeight="1" x14ac:dyDescent="0.2">
      <c r="B20" s="6"/>
      <c r="C20" s="107"/>
      <c r="D20" s="108"/>
      <c r="E20" s="108"/>
      <c r="F20" s="109"/>
      <c r="G20" s="110"/>
      <c r="H20" s="110"/>
      <c r="I20" s="110"/>
    </row>
    <row r="21" spans="2:9" ht="15" customHeight="1" x14ac:dyDescent="0.2">
      <c r="B21" s="406" t="s">
        <v>256</v>
      </c>
      <c r="C21" s="407"/>
      <c r="D21" s="407"/>
      <c r="E21" s="407"/>
      <c r="F21" s="408"/>
      <c r="G21" s="399" t="s">
        <v>17</v>
      </c>
      <c r="H21" s="418">
        <f>H14*0.5</f>
        <v>0</v>
      </c>
      <c r="I21" s="419"/>
    </row>
    <row r="22" spans="2:9" ht="15" customHeight="1" x14ac:dyDescent="0.2">
      <c r="B22" s="409"/>
      <c r="C22" s="410"/>
      <c r="D22" s="410"/>
      <c r="E22" s="410"/>
      <c r="F22" s="411"/>
      <c r="G22" s="399"/>
      <c r="H22" s="420"/>
      <c r="I22" s="421"/>
    </row>
    <row r="23" spans="2:9" s="111" customFormat="1" ht="16.5" customHeight="1" x14ac:dyDescent="0.25">
      <c r="C23" s="112"/>
      <c r="D23" s="113"/>
      <c r="E23" s="114" t="s">
        <v>23</v>
      </c>
      <c r="F23" s="113" t="s">
        <v>22</v>
      </c>
    </row>
    <row r="24" spans="2:9" ht="15" customHeight="1" x14ac:dyDescent="0.2">
      <c r="B24" s="400" t="s">
        <v>24</v>
      </c>
      <c r="C24" s="402">
        <v>1000</v>
      </c>
      <c r="D24" s="432" t="s">
        <v>189</v>
      </c>
      <c r="E24" s="404">
        <f>D4</f>
        <v>0</v>
      </c>
      <c r="F24" s="397" t="s">
        <v>210</v>
      </c>
      <c r="G24" s="399" t="s">
        <v>17</v>
      </c>
      <c r="H24" s="426">
        <f>C24*E24</f>
        <v>0</v>
      </c>
      <c r="I24" s="427"/>
    </row>
    <row r="25" spans="2:9" ht="15" customHeight="1" x14ac:dyDescent="0.2">
      <c r="B25" s="401"/>
      <c r="C25" s="403"/>
      <c r="D25" s="433"/>
      <c r="E25" s="405"/>
      <c r="F25" s="398"/>
      <c r="G25" s="399"/>
      <c r="H25" s="428"/>
      <c r="I25" s="429"/>
    </row>
    <row r="26" spans="2:9" ht="7.5" customHeight="1" x14ac:dyDescent="0.2">
      <c r="F26" s="115"/>
    </row>
    <row r="27" spans="2:9" ht="15" customHeight="1" x14ac:dyDescent="0.2">
      <c r="D27" s="439" t="s">
        <v>25</v>
      </c>
      <c r="E27" s="434">
        <f>IF(H21&lt;H24,1,2)</f>
        <v>2</v>
      </c>
      <c r="F27" s="436" t="s">
        <v>18</v>
      </c>
      <c r="G27" s="399" t="s">
        <v>17</v>
      </c>
      <c r="H27" s="426">
        <f>IF(H21&lt;H24,H21,H24)</f>
        <v>0</v>
      </c>
      <c r="I27" s="427"/>
    </row>
    <row r="28" spans="2:9" ht="15" customHeight="1" x14ac:dyDescent="0.2">
      <c r="D28" s="440"/>
      <c r="E28" s="435"/>
      <c r="F28" s="437"/>
      <c r="G28" s="399"/>
      <c r="H28" s="428"/>
      <c r="I28" s="429"/>
    </row>
    <row r="29" spans="2:9" ht="10.5" customHeight="1" x14ac:dyDescent="0.2"/>
    <row r="30" spans="2:9" ht="22.5" customHeight="1" x14ac:dyDescent="0.2">
      <c r="B30" s="10" t="s">
        <v>172</v>
      </c>
      <c r="C30" s="10"/>
      <c r="D30" s="10"/>
      <c r="E30" s="10"/>
      <c r="F30" s="10"/>
      <c r="G30" s="10"/>
      <c r="H30" s="10"/>
      <c r="I30" s="10"/>
    </row>
    <row r="31" spans="2:9" ht="9.75" customHeight="1" x14ac:dyDescent="0.2">
      <c r="B31" s="116"/>
      <c r="C31" s="116"/>
      <c r="D31" s="116"/>
      <c r="E31" s="116"/>
      <c r="F31" s="116"/>
      <c r="G31" s="117"/>
      <c r="H31" s="118"/>
      <c r="I31" s="118"/>
    </row>
    <row r="32" spans="2:9" ht="15" customHeight="1" x14ac:dyDescent="0.2">
      <c r="B32" s="406" t="s">
        <v>171</v>
      </c>
      <c r="C32" s="407"/>
      <c r="D32" s="407"/>
      <c r="E32" s="449" t="s">
        <v>49</v>
      </c>
      <c r="F32" s="443"/>
      <c r="G32" s="399" t="s">
        <v>17</v>
      </c>
      <c r="H32" s="445"/>
      <c r="I32" s="446"/>
    </row>
    <row r="33" spans="2:9" ht="15" customHeight="1" x14ac:dyDescent="0.2">
      <c r="B33" s="409"/>
      <c r="C33" s="410"/>
      <c r="D33" s="410"/>
      <c r="E33" s="450"/>
      <c r="F33" s="444"/>
      <c r="G33" s="399"/>
      <c r="H33" s="447"/>
      <c r="I33" s="448"/>
    </row>
    <row r="34" spans="2:9" ht="12" customHeight="1" x14ac:dyDescent="0.2"/>
    <row r="35" spans="2:9" ht="19.5" customHeight="1" x14ac:dyDescent="0.2">
      <c r="B35" s="412" t="s">
        <v>255</v>
      </c>
      <c r="C35" s="413"/>
      <c r="D35" s="413"/>
      <c r="E35" s="413"/>
      <c r="F35" s="414"/>
      <c r="G35" s="399" t="s">
        <v>17</v>
      </c>
      <c r="H35" s="451">
        <f>H27+H32</f>
        <v>0</v>
      </c>
      <c r="I35" s="452"/>
    </row>
    <row r="36" spans="2:9" ht="15" customHeight="1" x14ac:dyDescent="0.2">
      <c r="B36" s="415"/>
      <c r="C36" s="416"/>
      <c r="D36" s="416"/>
      <c r="E36" s="416"/>
      <c r="F36" s="417"/>
      <c r="G36" s="399"/>
      <c r="H36" s="453"/>
      <c r="I36" s="454"/>
    </row>
    <row r="37" spans="2:9" ht="9" customHeight="1" x14ac:dyDescent="0.2"/>
    <row r="38" spans="2:9" ht="22.5" customHeight="1" x14ac:dyDescent="0.2">
      <c r="B38" s="390" t="s">
        <v>50</v>
      </c>
      <c r="C38" s="390"/>
      <c r="D38" s="390"/>
      <c r="E38" s="390"/>
      <c r="F38" s="390"/>
      <c r="G38" s="390"/>
      <c r="H38" s="390"/>
      <c r="I38" s="390"/>
    </row>
    <row r="39" spans="2:9" ht="9.75" customHeight="1" x14ac:dyDescent="0.2"/>
    <row r="40" spans="2:9" ht="15" customHeight="1" x14ac:dyDescent="0.2">
      <c r="B40" s="400" t="s">
        <v>255</v>
      </c>
      <c r="C40" s="422"/>
      <c r="D40" s="422"/>
      <c r="E40" s="423"/>
      <c r="G40" s="399" t="s">
        <v>17</v>
      </c>
      <c r="H40" s="426">
        <f>H35</f>
        <v>0</v>
      </c>
      <c r="I40" s="427"/>
    </row>
    <row r="41" spans="2:9" ht="15" customHeight="1" x14ac:dyDescent="0.2">
      <c r="B41" s="401"/>
      <c r="C41" s="424"/>
      <c r="D41" s="424"/>
      <c r="E41" s="425"/>
      <c r="G41" s="399"/>
      <c r="H41" s="428"/>
      <c r="I41" s="429"/>
    </row>
    <row r="42" spans="2:9" s="111" customFormat="1" ht="15.75" customHeight="1" x14ac:dyDescent="0.25">
      <c r="E42" s="114" t="s">
        <v>23</v>
      </c>
      <c r="F42" s="113" t="s">
        <v>22</v>
      </c>
    </row>
    <row r="43" spans="2:9" ht="15" customHeight="1" x14ac:dyDescent="0.2">
      <c r="B43" s="400" t="s">
        <v>82</v>
      </c>
      <c r="C43" s="422"/>
      <c r="D43" s="422"/>
      <c r="E43" s="423"/>
      <c r="G43" s="399" t="s">
        <v>17</v>
      </c>
      <c r="H43" s="426">
        <v>50000</v>
      </c>
      <c r="I43" s="427"/>
    </row>
    <row r="44" spans="2:9" ht="15" customHeight="1" x14ac:dyDescent="0.2">
      <c r="B44" s="401"/>
      <c r="C44" s="424"/>
      <c r="D44" s="424"/>
      <c r="E44" s="425"/>
      <c r="G44" s="399"/>
      <c r="H44" s="428"/>
      <c r="I44" s="429"/>
    </row>
    <row r="45" spans="2:9" ht="9" customHeight="1" x14ac:dyDescent="0.2"/>
    <row r="46" spans="2:9" ht="9" customHeight="1" x14ac:dyDescent="0.2">
      <c r="C46" s="455" t="s">
        <v>19</v>
      </c>
      <c r="D46" s="456"/>
      <c r="E46" s="399" t="s">
        <v>17</v>
      </c>
      <c r="F46" s="459">
        <f>IF(H40&lt;H43,H40,H43)-(H32)</f>
        <v>0</v>
      </c>
      <c r="G46" s="460"/>
    </row>
    <row r="47" spans="2:9" ht="15" x14ac:dyDescent="0.2">
      <c r="B47" s="97"/>
      <c r="C47" s="457"/>
      <c r="D47" s="458"/>
      <c r="E47" s="399"/>
      <c r="F47" s="461"/>
      <c r="G47" s="462"/>
    </row>
    <row r="48" spans="2:9" ht="15" x14ac:dyDescent="0.2">
      <c r="B48" s="97"/>
      <c r="C48" s="97"/>
      <c r="D48" s="97"/>
      <c r="E48" s="97"/>
      <c r="F48" s="97"/>
      <c r="G48" s="97"/>
    </row>
    <row r="49" spans="2:9" ht="8.25" customHeight="1" x14ac:dyDescent="0.2">
      <c r="B49" s="119"/>
      <c r="C49" s="119"/>
      <c r="D49" s="119"/>
      <c r="E49" s="119"/>
      <c r="F49" s="119"/>
      <c r="G49" s="119"/>
      <c r="H49" s="119"/>
      <c r="I49" s="119"/>
    </row>
    <row r="50" spans="2:9" ht="24" customHeight="1" x14ac:dyDescent="0.2">
      <c r="B50" s="119"/>
      <c r="C50" s="119"/>
      <c r="D50" s="119"/>
      <c r="E50" s="119"/>
      <c r="F50" s="119"/>
      <c r="G50" s="119"/>
      <c r="H50" s="119"/>
      <c r="I50" s="119"/>
    </row>
    <row r="51" spans="2:9" ht="4.5" customHeight="1" x14ac:dyDescent="0.2">
      <c r="B51" s="119"/>
      <c r="C51" s="119"/>
      <c r="D51" s="119"/>
      <c r="E51" s="119"/>
      <c r="F51" s="119"/>
      <c r="G51" s="119"/>
      <c r="H51" s="119"/>
      <c r="I51" s="119"/>
    </row>
    <row r="52" spans="2:9" ht="15" x14ac:dyDescent="0.2">
      <c r="B52" s="442" t="s">
        <v>233</v>
      </c>
      <c r="C52" s="442"/>
      <c r="D52" s="442"/>
      <c r="E52" s="442"/>
      <c r="F52" s="442"/>
      <c r="G52" s="442"/>
      <c r="H52" s="442"/>
      <c r="I52" s="442"/>
    </row>
    <row r="55" spans="2:9" ht="9" customHeight="1" x14ac:dyDescent="0.2">
      <c r="D55" s="81"/>
    </row>
  </sheetData>
  <sheetProtection sheet="1" objects="1" scenarios="1" selectLockedCells="1"/>
  <mergeCells count="44">
    <mergeCell ref="E4:H4"/>
    <mergeCell ref="E5:H5"/>
    <mergeCell ref="B52:I52"/>
    <mergeCell ref="F32:F33"/>
    <mergeCell ref="B32:D33"/>
    <mergeCell ref="G32:G33"/>
    <mergeCell ref="H32:I33"/>
    <mergeCell ref="E32:E33"/>
    <mergeCell ref="H35:I36"/>
    <mergeCell ref="C46:D47"/>
    <mergeCell ref="E46:E47"/>
    <mergeCell ref="F46:G47"/>
    <mergeCell ref="H43:I44"/>
    <mergeCell ref="G40:G41"/>
    <mergeCell ref="G43:G44"/>
    <mergeCell ref="B43:E44"/>
    <mergeCell ref="B40:E41"/>
    <mergeCell ref="H40:I41"/>
    <mergeCell ref="E14:E15"/>
    <mergeCell ref="D24:D25"/>
    <mergeCell ref="H24:I25"/>
    <mergeCell ref="G14:G15"/>
    <mergeCell ref="E27:E28"/>
    <mergeCell ref="H27:I28"/>
    <mergeCell ref="F27:F28"/>
    <mergeCell ref="B17:H17"/>
    <mergeCell ref="D27:D28"/>
    <mergeCell ref="G21:G22"/>
    <mergeCell ref="B4:B5"/>
    <mergeCell ref="B38:I38"/>
    <mergeCell ref="B10:I10"/>
    <mergeCell ref="B12:I12"/>
    <mergeCell ref="B13:I13"/>
    <mergeCell ref="H14:I15"/>
    <mergeCell ref="F24:F25"/>
    <mergeCell ref="G24:G25"/>
    <mergeCell ref="G27:G28"/>
    <mergeCell ref="G35:G36"/>
    <mergeCell ref="B24:B25"/>
    <mergeCell ref="C24:C25"/>
    <mergeCell ref="E24:E25"/>
    <mergeCell ref="B21:F22"/>
    <mergeCell ref="B35:F36"/>
    <mergeCell ref="H21:I22"/>
  </mergeCells>
  <phoneticPr fontId="0" type="noConversion"/>
  <conditionalFormatting sqref="D11:E11">
    <cfRule type="cellIs" dxfId="0" priority="1" stopIfTrue="1" operator="equal">
      <formula>0</formula>
    </cfRule>
  </conditionalFormatting>
  <pageMargins left="0.47" right="0.35" top="0.5" bottom="0.3" header="0.5" footer="0.5"/>
  <pageSetup orientation="portrait" r:id="rId1"/>
  <headerFooter alignWithMargins="0">
    <oddFoote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7"/>
  <sheetViews>
    <sheetView zoomScaleNormal="100" zoomScaleSheetLayoutView="80" workbookViewId="0">
      <selection activeCell="A5" sqref="A5"/>
    </sheetView>
  </sheetViews>
  <sheetFormatPr defaultColWidth="9.140625" defaultRowHeight="14.25" x14ac:dyDescent="0.25"/>
  <cols>
    <col min="1" max="1" width="133.85546875" style="111" customWidth="1"/>
    <col min="2" max="16384" width="9.140625" style="111"/>
  </cols>
  <sheetData>
    <row r="1" spans="1:1" ht="18" x14ac:dyDescent="0.25">
      <c r="A1" s="120" t="s">
        <v>91</v>
      </c>
    </row>
    <row r="2" spans="1:1" ht="18" x14ac:dyDescent="0.25">
      <c r="A2" s="120" t="s">
        <v>92</v>
      </c>
    </row>
    <row r="3" spans="1:1" ht="6.75" customHeight="1" x14ac:dyDescent="0.25">
      <c r="A3" s="143"/>
    </row>
    <row r="4" spans="1:1" x14ac:dyDescent="0.25">
      <c r="A4" s="144" t="s">
        <v>109</v>
      </c>
    </row>
    <row r="5" spans="1:1" ht="137.25" customHeight="1" x14ac:dyDescent="0.25">
      <c r="A5" s="141" t="s">
        <v>163</v>
      </c>
    </row>
    <row r="6" spans="1:1" ht="12" customHeight="1" x14ac:dyDescent="0.25">
      <c r="A6" s="144"/>
    </row>
    <row r="7" spans="1:1" x14ac:dyDescent="0.25">
      <c r="A7" s="144" t="s">
        <v>110</v>
      </c>
    </row>
    <row r="8" spans="1:1" ht="100.5" customHeight="1" x14ac:dyDescent="0.25">
      <c r="A8" s="141" t="s">
        <v>164</v>
      </c>
    </row>
    <row r="9" spans="1:1" ht="12" customHeight="1" x14ac:dyDescent="0.25">
      <c r="A9" s="144"/>
    </row>
    <row r="10" spans="1:1" x14ac:dyDescent="0.25">
      <c r="A10" s="144" t="s">
        <v>111</v>
      </c>
    </row>
    <row r="11" spans="1:1" ht="157.5" customHeight="1" x14ac:dyDescent="0.25">
      <c r="A11" s="141" t="s">
        <v>161</v>
      </c>
    </row>
    <row r="12" spans="1:1" ht="12" customHeight="1" x14ac:dyDescent="0.25">
      <c r="A12" s="144"/>
    </row>
    <row r="13" spans="1:1" x14ac:dyDescent="0.25">
      <c r="A13" s="144" t="s">
        <v>112</v>
      </c>
    </row>
    <row r="14" spans="1:1" ht="154.5" customHeight="1" x14ac:dyDescent="0.25">
      <c r="A14" s="141" t="s">
        <v>162</v>
      </c>
    </row>
    <row r="15" spans="1:1" ht="12" customHeight="1" x14ac:dyDescent="0.25"/>
    <row r="16" spans="1:1" x14ac:dyDescent="0.25">
      <c r="A16" s="121" t="s">
        <v>93</v>
      </c>
    </row>
    <row r="17" spans="1:1" x14ac:dyDescent="0.25">
      <c r="A17" s="122">
        <v>43445</v>
      </c>
    </row>
  </sheetData>
  <sheetProtection sheet="1" objects="1" scenarios="1" selectLockedCells="1" selectUnlockedCells="1"/>
  <pageMargins left="0.5" right="0.5" top="0.5" bottom="0.5" header="0.3" footer="0.3"/>
  <pageSetup orientation="portrait" r:id="rId1"/>
  <headerFooter>
    <oddFooter>&amp;C&amp;F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5"/>
  <sheetViews>
    <sheetView zoomScaleNormal="100" zoomScaleSheetLayoutView="100" workbookViewId="0"/>
  </sheetViews>
  <sheetFormatPr defaultColWidth="9.140625" defaultRowHeight="14.25" x14ac:dyDescent="0.25"/>
  <cols>
    <col min="1" max="1" width="95" style="142" customWidth="1"/>
    <col min="2" max="16384" width="9.140625" style="142"/>
  </cols>
  <sheetData>
    <row r="1" spans="1:1" ht="18" x14ac:dyDescent="0.25">
      <c r="A1" s="123" t="s">
        <v>91</v>
      </c>
    </row>
    <row r="2" spans="1:1" ht="18" x14ac:dyDescent="0.25">
      <c r="A2" s="123" t="s">
        <v>245</v>
      </c>
    </row>
    <row r="3" spans="1:1" ht="18" x14ac:dyDescent="0.25">
      <c r="A3" s="123"/>
    </row>
    <row r="4" spans="1:1" s="111" customFormat="1" x14ac:dyDescent="0.25">
      <c r="A4" s="144" t="s">
        <v>113</v>
      </c>
    </row>
    <row r="5" spans="1:1" s="111" customFormat="1" ht="114" x14ac:dyDescent="0.25">
      <c r="A5" s="141" t="s">
        <v>157</v>
      </c>
    </row>
    <row r="6" spans="1:1" s="111" customFormat="1" x14ac:dyDescent="0.25">
      <c r="A6" s="144"/>
    </row>
    <row r="7" spans="1:1" s="111" customFormat="1" x14ac:dyDescent="0.25">
      <c r="A7" s="144" t="s">
        <v>114</v>
      </c>
    </row>
    <row r="8" spans="1:1" s="111" customFormat="1" ht="57" x14ac:dyDescent="0.25">
      <c r="A8" s="141" t="s">
        <v>158</v>
      </c>
    </row>
    <row r="9" spans="1:1" s="111" customFormat="1" x14ac:dyDescent="0.25">
      <c r="A9" s="144"/>
    </row>
    <row r="10" spans="1:1" s="111" customFormat="1" x14ac:dyDescent="0.25">
      <c r="A10" s="144" t="s">
        <v>115</v>
      </c>
    </row>
    <row r="11" spans="1:1" s="111" customFormat="1" ht="28.5" x14ac:dyDescent="0.25">
      <c r="A11" s="141" t="s">
        <v>159</v>
      </c>
    </row>
    <row r="12" spans="1:1" ht="15" x14ac:dyDescent="0.25">
      <c r="A12" s="159"/>
    </row>
    <row r="13" spans="1:1" s="111" customFormat="1" x14ac:dyDescent="0.25">
      <c r="A13" s="144" t="s">
        <v>116</v>
      </c>
    </row>
    <row r="14" spans="1:1" ht="85.5" x14ac:dyDescent="0.25">
      <c r="A14" s="141" t="s">
        <v>160</v>
      </c>
    </row>
    <row r="15" spans="1:1" x14ac:dyDescent="0.25">
      <c r="A15" s="141"/>
    </row>
    <row r="16" spans="1:1" s="111" customFormat="1" x14ac:dyDescent="0.25">
      <c r="A16" s="144" t="s">
        <v>117</v>
      </c>
    </row>
    <row r="17" spans="1:1" ht="114" x14ac:dyDescent="0.25">
      <c r="A17" s="141" t="s">
        <v>147</v>
      </c>
    </row>
    <row r="18" spans="1:1" x14ac:dyDescent="0.25">
      <c r="A18" s="141"/>
    </row>
    <row r="19" spans="1:1" x14ac:dyDescent="0.25">
      <c r="A19" s="141"/>
    </row>
    <row r="20" spans="1:1" x14ac:dyDescent="0.25">
      <c r="A20" s="124" t="s">
        <v>95</v>
      </c>
    </row>
    <row r="21" spans="1:1" x14ac:dyDescent="0.25">
      <c r="A21" s="122">
        <v>43445</v>
      </c>
    </row>
    <row r="24" spans="1:1" x14ac:dyDescent="0.25">
      <c r="A24" s="141"/>
    </row>
    <row r="25" spans="1:1" x14ac:dyDescent="0.25">
      <c r="A25" s="141"/>
    </row>
  </sheetData>
  <sheetProtection sheet="1" objects="1" scenarios="1" selectLockedCells="1" selectUnlockedCells="1"/>
  <pageMargins left="0.7" right="0.7" top="0.75" bottom="0.75" header="0.3" footer="0.3"/>
  <pageSetup orientation="portrait" r:id="rId1"/>
  <headerFooter>
    <oddFooter>&amp;C&amp;F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6"/>
  <sheetViews>
    <sheetView zoomScaleNormal="100" workbookViewId="0"/>
  </sheetViews>
  <sheetFormatPr defaultColWidth="9.140625" defaultRowHeight="14.25" x14ac:dyDescent="0.25"/>
  <cols>
    <col min="1" max="1" width="93.5703125" style="111" bestFit="1" customWidth="1"/>
    <col min="2" max="16384" width="9.140625" style="111"/>
  </cols>
  <sheetData>
    <row r="1" spans="1:1" ht="18" x14ac:dyDescent="0.25">
      <c r="A1" s="123" t="s">
        <v>91</v>
      </c>
    </row>
    <row r="2" spans="1:1" ht="18" x14ac:dyDescent="0.25">
      <c r="A2" s="123" t="s">
        <v>245</v>
      </c>
    </row>
    <row r="3" spans="1:1" s="142" customFormat="1" x14ac:dyDescent="0.25"/>
    <row r="4" spans="1:1" s="142" customFormat="1" ht="128.25" x14ac:dyDescent="0.25">
      <c r="A4" s="141" t="s">
        <v>155</v>
      </c>
    </row>
    <row r="5" spans="1:1" s="142" customFormat="1" x14ac:dyDescent="0.25">
      <c r="A5" s="141"/>
    </row>
    <row r="6" spans="1:1" x14ac:dyDescent="0.25">
      <c r="A6" s="144" t="s">
        <v>118</v>
      </c>
    </row>
    <row r="7" spans="1:1" s="142" customFormat="1" ht="242.25" x14ac:dyDescent="0.25">
      <c r="A7" s="141" t="s">
        <v>156</v>
      </c>
    </row>
    <row r="8" spans="1:1" s="142" customFormat="1" ht="71.25" x14ac:dyDescent="0.25">
      <c r="A8" s="141" t="s">
        <v>119</v>
      </c>
    </row>
    <row r="9" spans="1:1" s="142" customFormat="1" ht="114" x14ac:dyDescent="0.25">
      <c r="A9" s="141" t="s">
        <v>124</v>
      </c>
    </row>
    <row r="10" spans="1:1" s="142" customFormat="1" ht="28.5" x14ac:dyDescent="0.25">
      <c r="A10" s="141" t="s">
        <v>96</v>
      </c>
    </row>
    <row r="11" spans="1:1" s="142" customFormat="1" x14ac:dyDescent="0.25"/>
    <row r="12" spans="1:1" s="142" customFormat="1" x14ac:dyDescent="0.25">
      <c r="A12" s="124" t="s">
        <v>144</v>
      </c>
    </row>
    <row r="13" spans="1:1" s="142" customFormat="1" x14ac:dyDescent="0.25">
      <c r="A13" s="122">
        <v>43445</v>
      </c>
    </row>
    <row r="14" spans="1:1" s="142" customFormat="1" x14ac:dyDescent="0.25"/>
    <row r="15" spans="1:1" s="142" customFormat="1" x14ac:dyDescent="0.25"/>
    <row r="16" spans="1:1" s="142" customFormat="1" x14ac:dyDescent="0.25"/>
  </sheetData>
  <sheetProtection sheet="1" objects="1" scenarios="1" selectLockedCells="1" selectUnlockedCells="1"/>
  <pageMargins left="0.7" right="0.7" top="0.75" bottom="0.75" header="0.3" footer="0.3"/>
  <pageSetup orientation="portrait" r:id="rId1"/>
  <headerFooter>
    <oddFooter>&amp;C&amp;F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7"/>
  <sheetViews>
    <sheetView topLeftCell="A13" zoomScaleNormal="100" zoomScaleSheetLayoutView="70" workbookViewId="0">
      <selection activeCell="A23" sqref="A23"/>
    </sheetView>
  </sheetViews>
  <sheetFormatPr defaultColWidth="9.140625" defaultRowHeight="14.25" x14ac:dyDescent="0.25"/>
  <cols>
    <col min="1" max="1" width="92.85546875" style="145" bestFit="1" customWidth="1"/>
    <col min="2" max="16384" width="9.140625" style="145"/>
  </cols>
  <sheetData>
    <row r="1" spans="1:1" s="111" customFormat="1" ht="18" x14ac:dyDescent="0.25">
      <c r="A1" s="120" t="s">
        <v>91</v>
      </c>
    </row>
    <row r="2" spans="1:1" s="111" customFormat="1" ht="18" x14ac:dyDescent="0.25">
      <c r="A2" s="120" t="s">
        <v>244</v>
      </c>
    </row>
    <row r="3" spans="1:1" s="111" customFormat="1" ht="15" x14ac:dyDescent="0.25">
      <c r="A3" s="160"/>
    </row>
    <row r="4" spans="1:1" s="111" customFormat="1" ht="28.5" x14ac:dyDescent="0.25">
      <c r="A4" s="141" t="s">
        <v>94</v>
      </c>
    </row>
    <row r="5" spans="1:1" s="111" customFormat="1" x14ac:dyDescent="0.25">
      <c r="A5" s="141"/>
    </row>
    <row r="6" spans="1:1" s="111" customFormat="1" x14ac:dyDescent="0.25">
      <c r="A6" s="144" t="s">
        <v>120</v>
      </c>
    </row>
    <row r="7" spans="1:1" s="111" customFormat="1" ht="57" x14ac:dyDescent="0.25">
      <c r="A7" s="141" t="s">
        <v>152</v>
      </c>
    </row>
    <row r="8" spans="1:1" s="111" customFormat="1" x14ac:dyDescent="0.25">
      <c r="A8" s="141"/>
    </row>
    <row r="9" spans="1:1" s="111" customFormat="1" ht="42.75" x14ac:dyDescent="0.25">
      <c r="A9" s="141" t="s">
        <v>153</v>
      </c>
    </row>
    <row r="10" spans="1:1" s="111" customFormat="1" ht="15" x14ac:dyDescent="0.25">
      <c r="A10" s="160"/>
    </row>
    <row r="11" spans="1:1" s="111" customFormat="1" x14ac:dyDescent="0.25">
      <c r="A11" s="144" t="s">
        <v>121</v>
      </c>
    </row>
    <row r="12" spans="1:1" s="111" customFormat="1" ht="71.25" x14ac:dyDescent="0.25">
      <c r="A12" s="141" t="s">
        <v>154</v>
      </c>
    </row>
    <row r="13" spans="1:1" s="111" customFormat="1" x14ac:dyDescent="0.25">
      <c r="A13" s="144"/>
    </row>
    <row r="14" spans="1:1" s="111" customFormat="1" x14ac:dyDescent="0.25">
      <c r="A14" s="144" t="s">
        <v>122</v>
      </c>
    </row>
    <row r="15" spans="1:1" s="111" customFormat="1" ht="71.25" x14ac:dyDescent="0.25">
      <c r="A15" s="141" t="s">
        <v>97</v>
      </c>
    </row>
    <row r="16" spans="1:1" s="111" customFormat="1" x14ac:dyDescent="0.25">
      <c r="A16" s="144"/>
    </row>
    <row r="17" spans="1:1" s="111" customFormat="1" x14ac:dyDescent="0.25">
      <c r="A17" s="144" t="s">
        <v>123</v>
      </c>
    </row>
    <row r="18" spans="1:1" s="111" customFormat="1" ht="114" x14ac:dyDescent="0.25">
      <c r="A18" s="141" t="s">
        <v>151</v>
      </c>
    </row>
    <row r="19" spans="1:1" s="111" customFormat="1" x14ac:dyDescent="0.25">
      <c r="A19" s="144"/>
    </row>
    <row r="20" spans="1:1" s="111" customFormat="1" x14ac:dyDescent="0.25">
      <c r="A20" s="144" t="s">
        <v>98</v>
      </c>
    </row>
    <row r="21" spans="1:1" ht="28.5" customHeight="1" x14ac:dyDescent="0.25">
      <c r="A21" s="162" t="s">
        <v>145</v>
      </c>
    </row>
    <row r="22" spans="1:1" ht="27" customHeight="1" x14ac:dyDescent="0.25">
      <c r="A22" s="162" t="s">
        <v>237</v>
      </c>
    </row>
    <row r="23" spans="1:1" ht="28.5" customHeight="1" x14ac:dyDescent="0.25">
      <c r="A23" s="162" t="s">
        <v>146</v>
      </c>
    </row>
    <row r="24" spans="1:1" s="111" customFormat="1" ht="15" x14ac:dyDescent="0.25">
      <c r="A24" s="161" t="s">
        <v>150</v>
      </c>
    </row>
    <row r="25" spans="1:1" s="111" customFormat="1" x14ac:dyDescent="0.25">
      <c r="A25" s="121" t="s">
        <v>234</v>
      </c>
    </row>
    <row r="26" spans="1:1" x14ac:dyDescent="0.25">
      <c r="A26" s="125"/>
    </row>
    <row r="27" spans="1:1" x14ac:dyDescent="0.25">
      <c r="A27" s="122"/>
    </row>
  </sheetData>
  <sheetProtection sheet="1" objects="1" scenarios="1" selectLockedCells="1"/>
  <pageMargins left="0.6" right="0.5" top="0.6" bottom="0.45" header="0.3" footer="0.3"/>
  <pageSetup orientation="portrait" r:id="rId1"/>
  <headerFooter>
    <oddFooter>&amp;C&amp;F</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0"/>
  <sheetViews>
    <sheetView zoomScaleNormal="100" workbookViewId="0">
      <selection activeCell="A16" sqref="A16"/>
    </sheetView>
  </sheetViews>
  <sheetFormatPr defaultColWidth="9.140625" defaultRowHeight="14.25" x14ac:dyDescent="0.2"/>
  <cols>
    <col min="1" max="1" width="96.42578125" style="50" bestFit="1" customWidth="1"/>
    <col min="2" max="16384" width="9.140625" style="50"/>
  </cols>
  <sheetData>
    <row r="1" spans="1:2" ht="15.75" x14ac:dyDescent="0.2">
      <c r="A1" s="126" t="s">
        <v>99</v>
      </c>
    </row>
    <row r="2" spans="1:2" x14ac:dyDescent="0.2">
      <c r="A2" s="127"/>
    </row>
    <row r="3" spans="1:2" ht="15.75" x14ac:dyDescent="0.2">
      <c r="A3" s="126" t="s">
        <v>100</v>
      </c>
    </row>
    <row r="4" spans="1:2" ht="15" x14ac:dyDescent="0.2">
      <c r="A4" s="60"/>
    </row>
    <row r="5" spans="1:2" ht="15" x14ac:dyDescent="0.2">
      <c r="A5" s="128" t="s">
        <v>235</v>
      </c>
    </row>
    <row r="6" spans="1:2" ht="15" x14ac:dyDescent="0.2">
      <c r="A6" s="128" t="s">
        <v>236</v>
      </c>
    </row>
    <row r="7" spans="1:2" ht="15" x14ac:dyDescent="0.2">
      <c r="A7" s="128" t="s">
        <v>212</v>
      </c>
    </row>
    <row r="8" spans="1:2" ht="15" x14ac:dyDescent="0.2">
      <c r="A8" s="60"/>
    </row>
    <row r="9" spans="1:2" ht="45.75" x14ac:dyDescent="0.2">
      <c r="A9" s="129" t="s">
        <v>211</v>
      </c>
    </row>
    <row r="10" spans="1:2" x14ac:dyDescent="0.2">
      <c r="A10" s="130"/>
    </row>
    <row r="11" spans="1:2" ht="30.75" x14ac:dyDescent="0.2">
      <c r="A11" s="163" t="s">
        <v>247</v>
      </c>
    </row>
    <row r="12" spans="1:2" ht="15" x14ac:dyDescent="0.2">
      <c r="B12" s="131"/>
    </row>
    <row r="13" spans="1:2" ht="75.75" x14ac:dyDescent="0.2">
      <c r="A13" s="165" t="s">
        <v>246</v>
      </c>
    </row>
    <row r="14" spans="1:2" x14ac:dyDescent="0.2">
      <c r="A14" s="132"/>
    </row>
    <row r="15" spans="1:2" ht="15.75" x14ac:dyDescent="0.25">
      <c r="A15" s="133" t="s">
        <v>104</v>
      </c>
      <c r="B15" s="133"/>
    </row>
    <row r="16" spans="1:2" ht="15" x14ac:dyDescent="0.2">
      <c r="A16" s="128" t="s">
        <v>107</v>
      </c>
    </row>
    <row r="17" spans="1:2" ht="15" x14ac:dyDescent="0.2">
      <c r="A17" s="128"/>
    </row>
    <row r="18" spans="1:2" ht="15" x14ac:dyDescent="0.2">
      <c r="A18" s="128" t="s">
        <v>108</v>
      </c>
    </row>
    <row r="19" spans="1:2" ht="15" x14ac:dyDescent="0.2">
      <c r="A19" s="128"/>
    </row>
    <row r="20" spans="1:2" ht="15" x14ac:dyDescent="0.2">
      <c r="A20" s="128" t="s">
        <v>101</v>
      </c>
    </row>
    <row r="21" spans="1:2" ht="15" x14ac:dyDescent="0.2">
      <c r="A21" s="164" t="s">
        <v>248</v>
      </c>
    </row>
    <row r="22" spans="1:2" ht="15" x14ac:dyDescent="0.2">
      <c r="A22" s="164" t="s">
        <v>249</v>
      </c>
    </row>
    <row r="23" spans="1:2" ht="15" x14ac:dyDescent="0.2">
      <c r="A23" s="164" t="s">
        <v>250</v>
      </c>
    </row>
    <row r="24" spans="1:2" x14ac:dyDescent="0.2">
      <c r="A24" s="130"/>
    </row>
    <row r="25" spans="1:2" ht="15.75" x14ac:dyDescent="0.25">
      <c r="A25" s="133" t="s">
        <v>105</v>
      </c>
      <c r="B25" s="133"/>
    </row>
    <row r="26" spans="1:2" ht="15" x14ac:dyDescent="0.2">
      <c r="A26" s="128" t="s">
        <v>102</v>
      </c>
    </row>
    <row r="27" spans="1:2" ht="15" x14ac:dyDescent="0.2">
      <c r="A27" s="60"/>
    </row>
    <row r="28" spans="1:2" ht="15" x14ac:dyDescent="0.2">
      <c r="A28" s="60" t="s">
        <v>101</v>
      </c>
    </row>
    <row r="29" spans="1:2" ht="15" x14ac:dyDescent="0.2">
      <c r="A29" s="164" t="s">
        <v>248</v>
      </c>
    </row>
    <row r="30" spans="1:2" ht="15" x14ac:dyDescent="0.2">
      <c r="A30" s="164" t="s">
        <v>249</v>
      </c>
    </row>
    <row r="31" spans="1:2" ht="15" x14ac:dyDescent="0.2">
      <c r="A31" s="164" t="s">
        <v>251</v>
      </c>
    </row>
    <row r="32" spans="1:2" x14ac:dyDescent="0.2">
      <c r="A32" s="130"/>
    </row>
    <row r="33" spans="1:2" ht="15.75" x14ac:dyDescent="0.25">
      <c r="A33" s="133" t="s">
        <v>106</v>
      </c>
      <c r="B33" s="133"/>
    </row>
    <row r="34" spans="1:2" ht="30" x14ac:dyDescent="0.2">
      <c r="A34" s="134" t="s">
        <v>103</v>
      </c>
    </row>
    <row r="35" spans="1:2" ht="15" x14ac:dyDescent="0.2">
      <c r="A35" s="128" t="s">
        <v>213</v>
      </c>
    </row>
    <row r="36" spans="1:2" ht="15" x14ac:dyDescent="0.2">
      <c r="A36" s="60" t="s">
        <v>243</v>
      </c>
      <c r="B36" s="60"/>
    </row>
    <row r="37" spans="1:2" ht="15" x14ac:dyDescent="0.2">
      <c r="A37" s="128" t="s">
        <v>213</v>
      </c>
    </row>
    <row r="38" spans="1:2" ht="15" x14ac:dyDescent="0.2">
      <c r="A38" s="60" t="s">
        <v>242</v>
      </c>
      <c r="B38" s="60"/>
    </row>
    <row r="39" spans="1:2" ht="15" x14ac:dyDescent="0.2">
      <c r="A39" s="60"/>
      <c r="B39" s="60"/>
    </row>
    <row r="40" spans="1:2" x14ac:dyDescent="0.2">
      <c r="A40" s="122">
        <v>43445</v>
      </c>
    </row>
  </sheetData>
  <sheetProtection sheet="1" scenarios="1" selectLockedCells="1"/>
  <pageMargins left="0.6" right="0.5" top="0.6" bottom="0.45" header="0.3" footer="0.3"/>
  <pageSetup fitToWidth="0" orientation="portrait" r:id="rId1"/>
  <headerFooter>
    <oddFooter>&amp;C&amp;F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243" r:id="rId4" name="Check Box 595">
              <controlPr locked="0" defaultSize="0" autoFill="0" autoLine="0" autoPict="0">
                <anchor moveWithCells="1">
                  <from>
                    <xdr:col>0</xdr:col>
                    <xdr:colOff>95250</xdr:colOff>
                    <xdr:row>12</xdr:row>
                    <xdr:rowOff>38100</xdr:rowOff>
                  </from>
                  <to>
                    <xdr:col>0</xdr:col>
                    <xdr:colOff>342900</xdr:colOff>
                    <xdr:row>12</xdr:row>
                    <xdr:rowOff>247650</xdr:rowOff>
                  </to>
                </anchor>
              </controlPr>
            </control>
          </mc:Choice>
        </mc:AlternateContent>
        <mc:AlternateContent xmlns:mc="http://schemas.openxmlformats.org/markup-compatibility/2006">
          <mc:Choice Requires="x14">
            <control shapeId="28244" r:id="rId5" name="Check Box 596">
              <controlPr locked="0" defaultSize="0" autoFill="0" autoLine="0" autoPict="0">
                <anchor moveWithCells="1">
                  <from>
                    <xdr:col>0</xdr:col>
                    <xdr:colOff>76200</xdr:colOff>
                    <xdr:row>10</xdr:row>
                    <xdr:rowOff>9525</xdr:rowOff>
                  </from>
                  <to>
                    <xdr:col>0</xdr:col>
                    <xdr:colOff>323850</xdr:colOff>
                    <xdr:row>10</xdr:row>
                    <xdr:rowOff>209550</xdr:rowOff>
                  </to>
                </anchor>
              </controlPr>
            </control>
          </mc:Choice>
        </mc:AlternateContent>
        <mc:AlternateContent xmlns:mc="http://schemas.openxmlformats.org/markup-compatibility/2006">
          <mc:Choice Requires="x14">
            <control shapeId="28245" r:id="rId6" name="Check Box 597">
              <controlPr locked="0" defaultSize="0" autoFill="0" autoLine="0" autoPict="0">
                <anchor moveWithCells="1">
                  <from>
                    <xdr:col>0</xdr:col>
                    <xdr:colOff>76200</xdr:colOff>
                    <xdr:row>20</xdr:row>
                    <xdr:rowOff>9525</xdr:rowOff>
                  </from>
                  <to>
                    <xdr:col>0</xdr:col>
                    <xdr:colOff>333375</xdr:colOff>
                    <xdr:row>21</xdr:row>
                    <xdr:rowOff>28575</xdr:rowOff>
                  </to>
                </anchor>
              </controlPr>
            </control>
          </mc:Choice>
        </mc:AlternateContent>
        <mc:AlternateContent xmlns:mc="http://schemas.openxmlformats.org/markup-compatibility/2006">
          <mc:Choice Requires="x14">
            <control shapeId="28246" r:id="rId7" name="Check Box 598">
              <controlPr locked="0" defaultSize="0" autoFill="0" autoLine="0" autoPict="0">
                <anchor moveWithCells="1">
                  <from>
                    <xdr:col>0</xdr:col>
                    <xdr:colOff>76200</xdr:colOff>
                    <xdr:row>21</xdr:row>
                    <xdr:rowOff>9525</xdr:rowOff>
                  </from>
                  <to>
                    <xdr:col>0</xdr:col>
                    <xdr:colOff>333375</xdr:colOff>
                    <xdr:row>22</xdr:row>
                    <xdr:rowOff>28575</xdr:rowOff>
                  </to>
                </anchor>
              </controlPr>
            </control>
          </mc:Choice>
        </mc:AlternateContent>
        <mc:AlternateContent xmlns:mc="http://schemas.openxmlformats.org/markup-compatibility/2006">
          <mc:Choice Requires="x14">
            <control shapeId="28247" r:id="rId8" name="Check Box 599">
              <controlPr locked="0" defaultSize="0" autoFill="0" autoLine="0" autoPict="0">
                <anchor moveWithCells="1">
                  <from>
                    <xdr:col>0</xdr:col>
                    <xdr:colOff>76200</xdr:colOff>
                    <xdr:row>22</xdr:row>
                    <xdr:rowOff>9525</xdr:rowOff>
                  </from>
                  <to>
                    <xdr:col>0</xdr:col>
                    <xdr:colOff>333375</xdr:colOff>
                    <xdr:row>23</xdr:row>
                    <xdr:rowOff>28575</xdr:rowOff>
                  </to>
                </anchor>
              </controlPr>
            </control>
          </mc:Choice>
        </mc:AlternateContent>
        <mc:AlternateContent xmlns:mc="http://schemas.openxmlformats.org/markup-compatibility/2006">
          <mc:Choice Requires="x14">
            <control shapeId="28248" r:id="rId9" name="Check Box 600">
              <controlPr locked="0" defaultSize="0" autoFill="0" autoLine="0" autoPict="0">
                <anchor moveWithCells="1">
                  <from>
                    <xdr:col>0</xdr:col>
                    <xdr:colOff>76200</xdr:colOff>
                    <xdr:row>28</xdr:row>
                    <xdr:rowOff>9525</xdr:rowOff>
                  </from>
                  <to>
                    <xdr:col>0</xdr:col>
                    <xdr:colOff>333375</xdr:colOff>
                    <xdr:row>29</xdr:row>
                    <xdr:rowOff>28575</xdr:rowOff>
                  </to>
                </anchor>
              </controlPr>
            </control>
          </mc:Choice>
        </mc:AlternateContent>
        <mc:AlternateContent xmlns:mc="http://schemas.openxmlformats.org/markup-compatibility/2006">
          <mc:Choice Requires="x14">
            <control shapeId="28249" r:id="rId10" name="Check Box 601">
              <controlPr locked="0" defaultSize="0" autoFill="0" autoLine="0" autoPict="0">
                <anchor moveWithCells="1">
                  <from>
                    <xdr:col>0</xdr:col>
                    <xdr:colOff>76200</xdr:colOff>
                    <xdr:row>29</xdr:row>
                    <xdr:rowOff>9525</xdr:rowOff>
                  </from>
                  <to>
                    <xdr:col>0</xdr:col>
                    <xdr:colOff>333375</xdr:colOff>
                    <xdr:row>30</xdr:row>
                    <xdr:rowOff>28575</xdr:rowOff>
                  </to>
                </anchor>
              </controlPr>
            </control>
          </mc:Choice>
        </mc:AlternateContent>
        <mc:AlternateContent xmlns:mc="http://schemas.openxmlformats.org/markup-compatibility/2006">
          <mc:Choice Requires="x14">
            <control shapeId="28250" r:id="rId11" name="Check Box 602">
              <controlPr locked="0" defaultSize="0" autoFill="0" autoLine="0" autoPict="0">
                <anchor moveWithCells="1">
                  <from>
                    <xdr:col>0</xdr:col>
                    <xdr:colOff>76200</xdr:colOff>
                    <xdr:row>30</xdr:row>
                    <xdr:rowOff>9525</xdr:rowOff>
                  </from>
                  <to>
                    <xdr:col>0</xdr:col>
                    <xdr:colOff>333375</xdr:colOff>
                    <xdr:row>31</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3"/>
  <sheetViews>
    <sheetView zoomScaleNormal="100" workbookViewId="0">
      <selection activeCell="A5" sqref="A5"/>
    </sheetView>
  </sheetViews>
  <sheetFormatPr defaultColWidth="9.140625" defaultRowHeight="15" x14ac:dyDescent="0.2"/>
  <cols>
    <col min="1" max="1" width="89" style="55" customWidth="1"/>
    <col min="2" max="16384" width="9.140625" style="55"/>
  </cols>
  <sheetData>
    <row r="1" spans="1:1" ht="15.75" x14ac:dyDescent="0.2">
      <c r="A1" s="126" t="s">
        <v>35</v>
      </c>
    </row>
    <row r="2" spans="1:1" ht="15.75" x14ac:dyDescent="0.2">
      <c r="A2" s="126" t="s">
        <v>125</v>
      </c>
    </row>
    <row r="3" spans="1:1" ht="15.75" x14ac:dyDescent="0.2">
      <c r="A3" s="126"/>
    </row>
    <row r="4" spans="1:1" ht="30" x14ac:dyDescent="0.2">
      <c r="A4" s="134" t="s">
        <v>126</v>
      </c>
    </row>
    <row r="5" spans="1:1" x14ac:dyDescent="0.2">
      <c r="A5" s="60"/>
    </row>
    <row r="6" spans="1:1" ht="15.75" x14ac:dyDescent="0.25">
      <c r="A6" s="146" t="s">
        <v>127</v>
      </c>
    </row>
    <row r="7" spans="1:1" ht="15.75" x14ac:dyDescent="0.25">
      <c r="A7" s="150" t="s">
        <v>37</v>
      </c>
    </row>
    <row r="8" spans="1:1" x14ac:dyDescent="0.2">
      <c r="A8" s="55" t="s">
        <v>39</v>
      </c>
    </row>
    <row r="9" spans="1:1" x14ac:dyDescent="0.2">
      <c r="A9" s="55" t="s">
        <v>40</v>
      </c>
    </row>
    <row r="11" spans="1:1" ht="15.75" x14ac:dyDescent="0.25">
      <c r="A11" s="150" t="s">
        <v>38</v>
      </c>
    </row>
    <row r="12" spans="1:1" x14ac:dyDescent="0.2">
      <c r="A12" s="55" t="s">
        <v>41</v>
      </c>
    </row>
    <row r="13" spans="1:1" x14ac:dyDescent="0.2">
      <c r="A13" s="55" t="s">
        <v>42</v>
      </c>
    </row>
    <row r="15" spans="1:1" ht="15.75" x14ac:dyDescent="0.25">
      <c r="A15" s="153" t="s">
        <v>239</v>
      </c>
    </row>
    <row r="16" spans="1:1" x14ac:dyDescent="0.2">
      <c r="A16" s="55" t="s">
        <v>133</v>
      </c>
    </row>
    <row r="17" spans="1:1" ht="30" x14ac:dyDescent="0.2">
      <c r="A17" s="151" t="s">
        <v>134</v>
      </c>
    </row>
    <row r="18" spans="1:1" x14ac:dyDescent="0.2">
      <c r="A18" s="55" t="s">
        <v>43</v>
      </c>
    </row>
    <row r="19" spans="1:1" x14ac:dyDescent="0.2">
      <c r="A19" s="55" t="s">
        <v>44</v>
      </c>
    </row>
    <row r="20" spans="1:1" x14ac:dyDescent="0.2">
      <c r="A20" s="55" t="s">
        <v>135</v>
      </c>
    </row>
    <row r="21" spans="1:1" x14ac:dyDescent="0.2">
      <c r="A21" s="55" t="s">
        <v>136</v>
      </c>
    </row>
    <row r="22" spans="1:1" x14ac:dyDescent="0.2">
      <c r="A22" s="55" t="s">
        <v>141</v>
      </c>
    </row>
    <row r="23" spans="1:1" x14ac:dyDescent="0.2">
      <c r="A23" s="55" t="s">
        <v>142</v>
      </c>
    </row>
    <row r="24" spans="1:1" x14ac:dyDescent="0.2">
      <c r="A24" s="55" t="s">
        <v>45</v>
      </c>
    </row>
    <row r="25" spans="1:1" x14ac:dyDescent="0.2">
      <c r="A25" s="55" t="s">
        <v>137</v>
      </c>
    </row>
    <row r="26" spans="1:1" x14ac:dyDescent="0.2">
      <c r="A26" s="55" t="s">
        <v>138</v>
      </c>
    </row>
    <row r="27" spans="1:1" x14ac:dyDescent="0.2">
      <c r="A27" s="55" t="s">
        <v>46</v>
      </c>
    </row>
    <row r="28" spans="1:1" x14ac:dyDescent="0.2">
      <c r="A28" s="55" t="s">
        <v>139</v>
      </c>
    </row>
    <row r="29" spans="1:1" x14ac:dyDescent="0.2">
      <c r="A29" s="55" t="s">
        <v>47</v>
      </c>
    </row>
    <row r="31" spans="1:1" ht="15.75" x14ac:dyDescent="0.25">
      <c r="A31" s="133" t="s">
        <v>238</v>
      </c>
    </row>
    <row r="32" spans="1:1" ht="30" x14ac:dyDescent="0.2">
      <c r="A32" s="151" t="s">
        <v>214</v>
      </c>
    </row>
    <row r="33" spans="1:1" ht="30" x14ac:dyDescent="0.2">
      <c r="A33" s="151" t="s">
        <v>215</v>
      </c>
    </row>
    <row r="37" spans="1:1" x14ac:dyDescent="0.2">
      <c r="A37" s="140" t="s">
        <v>140</v>
      </c>
    </row>
    <row r="42" spans="1:1" x14ac:dyDescent="0.2">
      <c r="A42" s="56" t="s">
        <v>188</v>
      </c>
    </row>
    <row r="43" spans="1:1" x14ac:dyDescent="0.2">
      <c r="A43" s="152">
        <v>43445</v>
      </c>
    </row>
  </sheetData>
  <sheetProtection sheet="1" objects="1" scenarios="1" selectLockedCells="1" selectUnlockedCells="1"/>
  <pageMargins left="0.6" right="0.5" top="0.6" bottom="0.45" header="0.3" footer="0.3"/>
  <pageSetup orientation="portrait" r:id="rId1"/>
  <headerFooter>
    <oddFooter>&amp;C&amp;F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63"/>
  <sheetViews>
    <sheetView zoomScaleNormal="100" workbookViewId="0">
      <selection activeCell="A4" sqref="A4"/>
    </sheetView>
  </sheetViews>
  <sheetFormatPr defaultColWidth="9.140625" defaultRowHeight="15" x14ac:dyDescent="0.25"/>
  <cols>
    <col min="1" max="1" width="91.85546875" style="156" customWidth="1"/>
    <col min="2" max="16384" width="9.140625" style="156"/>
  </cols>
  <sheetData>
    <row r="1" spans="1:1" ht="15.75" x14ac:dyDescent="0.25">
      <c r="A1" s="155" t="s">
        <v>35</v>
      </c>
    </row>
    <row r="2" spans="1:1" ht="15.75" x14ac:dyDescent="0.25">
      <c r="A2" s="155" t="s">
        <v>36</v>
      </c>
    </row>
    <row r="3" spans="1:1" ht="15.75" x14ac:dyDescent="0.25">
      <c r="A3" s="126" t="s">
        <v>27</v>
      </c>
    </row>
    <row r="5" spans="1:1" ht="15.75" x14ac:dyDescent="0.25">
      <c r="A5" s="126" t="s">
        <v>128</v>
      </c>
    </row>
    <row r="6" spans="1:1" ht="45" x14ac:dyDescent="0.25">
      <c r="A6" s="157" t="s">
        <v>216</v>
      </c>
    </row>
    <row r="7" spans="1:1" ht="30" x14ac:dyDescent="0.25">
      <c r="A7" s="157" t="s">
        <v>217</v>
      </c>
    </row>
    <row r="8" spans="1:1" x14ac:dyDescent="0.25">
      <c r="A8" s="157" t="s">
        <v>218</v>
      </c>
    </row>
    <row r="9" spans="1:1" ht="30" x14ac:dyDescent="0.25">
      <c r="A9" s="157" t="s">
        <v>219</v>
      </c>
    </row>
    <row r="10" spans="1:1" ht="30" x14ac:dyDescent="0.25">
      <c r="A10" s="157" t="s">
        <v>220</v>
      </c>
    </row>
    <row r="11" spans="1:1" x14ac:dyDescent="0.25">
      <c r="A11" s="147"/>
    </row>
    <row r="12" spans="1:1" ht="15.75" x14ac:dyDescent="0.25">
      <c r="A12" s="126" t="s">
        <v>129</v>
      </c>
    </row>
    <row r="13" spans="1:1" ht="30" x14ac:dyDescent="0.25">
      <c r="A13" s="157" t="s">
        <v>221</v>
      </c>
    </row>
    <row r="14" spans="1:1" x14ac:dyDescent="0.25">
      <c r="A14" s="157" t="s">
        <v>222</v>
      </c>
    </row>
    <row r="15" spans="1:1" x14ac:dyDescent="0.25">
      <c r="A15" s="148"/>
    </row>
    <row r="16" spans="1:1" ht="15.75" x14ac:dyDescent="0.25">
      <c r="A16" s="126" t="s">
        <v>130</v>
      </c>
    </row>
    <row r="17" spans="1:1" ht="15.75" x14ac:dyDescent="0.25">
      <c r="A17" s="154" t="s">
        <v>240</v>
      </c>
    </row>
    <row r="18" spans="1:1" x14ac:dyDescent="0.25">
      <c r="A18" s="157" t="s">
        <v>223</v>
      </c>
    </row>
    <row r="19" spans="1:1" x14ac:dyDescent="0.25">
      <c r="A19" s="157" t="s">
        <v>224</v>
      </c>
    </row>
    <row r="20" spans="1:1" x14ac:dyDescent="0.25">
      <c r="A20" s="157" t="s">
        <v>225</v>
      </c>
    </row>
    <row r="21" spans="1:1" x14ac:dyDescent="0.25">
      <c r="A21" s="157" t="s">
        <v>226</v>
      </c>
    </row>
    <row r="22" spans="1:1" x14ac:dyDescent="0.25">
      <c r="A22" s="157" t="s">
        <v>227</v>
      </c>
    </row>
    <row r="23" spans="1:1" x14ac:dyDescent="0.25">
      <c r="A23" s="157" t="s">
        <v>228</v>
      </c>
    </row>
    <row r="24" spans="1:1" x14ac:dyDescent="0.25">
      <c r="A24" s="149"/>
    </row>
    <row r="25" spans="1:1" ht="15.75" x14ac:dyDescent="0.25">
      <c r="A25" s="154" t="s">
        <v>241</v>
      </c>
    </row>
    <row r="26" spans="1:1" x14ac:dyDescent="0.25">
      <c r="A26" s="157" t="s">
        <v>229</v>
      </c>
    </row>
    <row r="27" spans="1:1" ht="45" x14ac:dyDescent="0.25">
      <c r="A27" s="157" t="s">
        <v>230</v>
      </c>
    </row>
    <row r="30" spans="1:1" ht="15.75" x14ac:dyDescent="0.25">
      <c r="A30" s="126" t="s">
        <v>131</v>
      </c>
    </row>
    <row r="31" spans="1:1" ht="15.75" x14ac:dyDescent="0.25">
      <c r="A31" s="126" t="s">
        <v>143</v>
      </c>
    </row>
    <row r="33" spans="1:1" ht="15.75" x14ac:dyDescent="0.25">
      <c r="A33" s="126" t="s">
        <v>132</v>
      </c>
    </row>
    <row r="36" spans="1:1" x14ac:dyDescent="0.25">
      <c r="A36" s="158" t="s">
        <v>188</v>
      </c>
    </row>
    <row r="37" spans="1:1" x14ac:dyDescent="0.25">
      <c r="A37" s="152">
        <v>43445</v>
      </c>
    </row>
    <row r="49" s="156" customFormat="1" x14ac:dyDescent="0.25"/>
    <row r="50" s="156" customFormat="1" x14ac:dyDescent="0.25"/>
    <row r="51" s="156" customFormat="1" x14ac:dyDescent="0.25"/>
    <row r="52" s="156" customFormat="1" x14ac:dyDescent="0.25"/>
    <row r="53" s="156" customFormat="1" x14ac:dyDescent="0.25"/>
    <row r="54" s="156" customFormat="1" x14ac:dyDescent="0.25"/>
    <row r="55" s="156" customFormat="1" x14ac:dyDescent="0.25"/>
    <row r="56" s="156" customFormat="1" x14ac:dyDescent="0.25"/>
    <row r="57" s="156" customFormat="1" x14ac:dyDescent="0.25"/>
    <row r="58" s="156" customFormat="1" x14ac:dyDescent="0.25"/>
    <row r="59" s="156" customFormat="1" x14ac:dyDescent="0.25"/>
    <row r="60" s="156" customFormat="1" x14ac:dyDescent="0.25"/>
    <row r="61" s="156" customFormat="1" x14ac:dyDescent="0.25"/>
    <row r="62" s="156" customFormat="1" x14ac:dyDescent="0.25"/>
    <row r="63" s="156" customFormat="1" x14ac:dyDescent="0.25"/>
  </sheetData>
  <sheetProtection sheet="1" objects="1" scenarios="1" selectLockedCells="1" selectUnlockedCells="1"/>
  <pageMargins left="0.6" right="0.5" top="0.6" bottom="0.45" header="0.3" footer="0.3"/>
  <pageSetup orientation="portrait"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6:H47"/>
  <sheetViews>
    <sheetView topLeftCell="A4" zoomScaleNormal="100" zoomScaleSheetLayoutView="90" workbookViewId="0">
      <selection activeCell="A18" sqref="A18"/>
    </sheetView>
  </sheetViews>
  <sheetFormatPr defaultColWidth="9.140625" defaultRowHeight="15.75" x14ac:dyDescent="0.25"/>
  <cols>
    <col min="1" max="16384" width="9.140625" style="8"/>
  </cols>
  <sheetData>
    <row r="6" spans="1:8" x14ac:dyDescent="0.25">
      <c r="F6" s="61" t="s">
        <v>83</v>
      </c>
    </row>
    <row r="7" spans="1:8" x14ac:dyDescent="0.25">
      <c r="A7" s="62" t="s">
        <v>89</v>
      </c>
    </row>
    <row r="8" spans="1:8" x14ac:dyDescent="0.25">
      <c r="A8" s="62" t="s">
        <v>90</v>
      </c>
      <c r="H8" s="8" t="s">
        <v>26</v>
      </c>
    </row>
    <row r="9" spans="1:8" ht="9.9499999999999993" customHeight="1" x14ac:dyDescent="0.25">
      <c r="A9" s="62"/>
    </row>
    <row r="10" spans="1:8" x14ac:dyDescent="0.25">
      <c r="A10" s="13" t="s">
        <v>84</v>
      </c>
      <c r="C10" s="14" t="s">
        <v>150</v>
      </c>
    </row>
    <row r="11" spans="1:8" x14ac:dyDescent="0.25">
      <c r="A11" s="15" t="s">
        <v>347</v>
      </c>
    </row>
    <row r="12" spans="1:8" x14ac:dyDescent="0.25">
      <c r="A12" s="15" t="s">
        <v>324</v>
      </c>
    </row>
    <row r="13" spans="1:8" x14ac:dyDescent="0.25">
      <c r="A13" s="15" t="s">
        <v>325</v>
      </c>
    </row>
    <row r="14" spans="1:8" x14ac:dyDescent="0.25">
      <c r="A14" s="15" t="s">
        <v>326</v>
      </c>
    </row>
    <row r="15" spans="1:8" x14ac:dyDescent="0.25">
      <c r="A15" s="15" t="s">
        <v>348</v>
      </c>
    </row>
    <row r="16" spans="1:8" x14ac:dyDescent="0.25">
      <c r="A16" s="15" t="s">
        <v>328</v>
      </c>
    </row>
    <row r="17" spans="1:7" x14ac:dyDescent="0.25">
      <c r="A17" s="15" t="s">
        <v>327</v>
      </c>
    </row>
    <row r="18" spans="1:7" ht="9.9499999999999993" customHeight="1" x14ac:dyDescent="0.25">
      <c r="A18" s="15"/>
    </row>
    <row r="19" spans="1:7" x14ac:dyDescent="0.25">
      <c r="A19" s="16" t="s">
        <v>341</v>
      </c>
    </row>
    <row r="20" spans="1:7" ht="9.9499999999999993" customHeight="1" x14ac:dyDescent="0.25">
      <c r="A20" s="16"/>
    </row>
    <row r="21" spans="1:7" ht="15.6" customHeight="1" x14ac:dyDescent="0.25">
      <c r="A21" s="15" t="s">
        <v>354</v>
      </c>
    </row>
    <row r="22" spans="1:7" ht="15.6" customHeight="1" x14ac:dyDescent="0.25">
      <c r="A22" s="17" t="s">
        <v>356</v>
      </c>
    </row>
    <row r="23" spans="1:7" ht="15.6" customHeight="1" x14ac:dyDescent="0.25">
      <c r="A23" s="17" t="s">
        <v>355</v>
      </c>
    </row>
    <row r="24" spans="1:7" ht="9.9499999999999993" customHeight="1" x14ac:dyDescent="0.25">
      <c r="A24" s="16"/>
    </row>
    <row r="25" spans="1:7" x14ac:dyDescent="0.25">
      <c r="A25" s="16" t="s">
        <v>342</v>
      </c>
    </row>
    <row r="26" spans="1:7" x14ac:dyDescent="0.25">
      <c r="A26" s="17" t="s">
        <v>201</v>
      </c>
    </row>
    <row r="27" spans="1:7" ht="9.9499999999999993" customHeight="1" x14ac:dyDescent="0.25">
      <c r="A27" s="17"/>
    </row>
    <row r="28" spans="1:7" x14ac:dyDescent="0.25">
      <c r="A28" s="16" t="s">
        <v>343</v>
      </c>
    </row>
    <row r="29" spans="1:7" x14ac:dyDescent="0.25">
      <c r="A29" s="18" t="s">
        <v>350</v>
      </c>
    </row>
    <row r="30" spans="1:7" x14ac:dyDescent="0.25">
      <c r="A30" s="18" t="s">
        <v>349</v>
      </c>
    </row>
    <row r="31" spans="1:7" x14ac:dyDescent="0.25">
      <c r="B31" s="18" t="s">
        <v>85</v>
      </c>
      <c r="G31" s="18" t="s">
        <v>86</v>
      </c>
    </row>
    <row r="32" spans="1:7" x14ac:dyDescent="0.25">
      <c r="B32" s="18" t="s">
        <v>87</v>
      </c>
      <c r="G32" s="15" t="s">
        <v>88</v>
      </c>
    </row>
    <row r="33" spans="1:7" ht="9.9499999999999993" customHeight="1" x14ac:dyDescent="0.25">
      <c r="B33" s="18"/>
      <c r="G33" s="18"/>
    </row>
    <row r="34" spans="1:7" x14ac:dyDescent="0.25">
      <c r="A34" s="16" t="s">
        <v>344</v>
      </c>
    </row>
    <row r="35" spans="1:7" x14ac:dyDescent="0.25">
      <c r="A35" s="17" t="s">
        <v>351</v>
      </c>
    </row>
    <row r="36" spans="1:7" x14ac:dyDescent="0.25">
      <c r="A36" s="17" t="s">
        <v>352</v>
      </c>
    </row>
    <row r="37" spans="1:7" ht="9.9499999999999993" customHeight="1" x14ac:dyDescent="0.25">
      <c r="A37" s="17"/>
    </row>
    <row r="38" spans="1:7" x14ac:dyDescent="0.25">
      <c r="A38" s="19" t="s">
        <v>353</v>
      </c>
    </row>
    <row r="39" spans="1:7" x14ac:dyDescent="0.25">
      <c r="A39" s="20" t="s">
        <v>340</v>
      </c>
    </row>
    <row r="40" spans="1:7" ht="9.9499999999999993" customHeight="1" x14ac:dyDescent="0.25">
      <c r="A40" s="20"/>
    </row>
    <row r="41" spans="1:7" x14ac:dyDescent="0.25">
      <c r="A41" s="19" t="s">
        <v>345</v>
      </c>
    </row>
    <row r="42" spans="1:7" ht="9.9499999999999993" customHeight="1" x14ac:dyDescent="0.25">
      <c r="A42" s="20"/>
    </row>
    <row r="43" spans="1:7" x14ac:dyDescent="0.25">
      <c r="A43" s="19" t="s">
        <v>346</v>
      </c>
    </row>
    <row r="44" spans="1:7" ht="9.9499999999999993" customHeight="1" x14ac:dyDescent="0.25">
      <c r="A44" s="20"/>
    </row>
    <row r="45" spans="1:7" x14ac:dyDescent="0.25">
      <c r="A45" s="19" t="s">
        <v>358</v>
      </c>
    </row>
    <row r="46" spans="1:7" ht="9.9499999999999993" customHeight="1" x14ac:dyDescent="0.25">
      <c r="A46" s="20"/>
    </row>
    <row r="47" spans="1:7" x14ac:dyDescent="0.25">
      <c r="A47" s="19" t="s">
        <v>357</v>
      </c>
    </row>
  </sheetData>
  <sheetProtection sheet="1" objects="1" scenarios="1" selectLockedCells="1" selectUnlockedCells="1"/>
  <phoneticPr fontId="6" type="noConversion"/>
  <printOptions horizontalCentered="1"/>
  <pageMargins left="0.2" right="0.2" top="0.75" bottom="0.75" header="0.3" footer="0.3"/>
  <pageSetup orientation="portrait" r:id="rId1"/>
  <headerFooter alignWithMargins="0">
    <oddFooter>&amp;C&amp;F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M62"/>
  <sheetViews>
    <sheetView zoomScaleNormal="100" zoomScaleSheetLayoutView="100" workbookViewId="0">
      <selection activeCell="B13" sqref="B13:F13"/>
    </sheetView>
  </sheetViews>
  <sheetFormatPr defaultColWidth="9.140625" defaultRowHeight="14.25" x14ac:dyDescent="0.2"/>
  <cols>
    <col min="1" max="1" width="1.85546875" style="50" customWidth="1"/>
    <col min="2" max="2" width="9.85546875" style="50" customWidth="1"/>
    <col min="3" max="16384" width="9.140625" style="50"/>
  </cols>
  <sheetData>
    <row r="1" spans="2:13" ht="9" customHeight="1" x14ac:dyDescent="0.35">
      <c r="G1" s="51"/>
      <c r="H1" s="51"/>
      <c r="I1" s="51"/>
      <c r="J1" s="51"/>
      <c r="K1" s="51"/>
      <c r="L1" s="51"/>
    </row>
    <row r="2" spans="2:13" ht="24" thickBot="1" x14ac:dyDescent="0.4">
      <c r="G2" s="166" t="s">
        <v>252</v>
      </c>
      <c r="H2" s="166"/>
      <c r="I2" s="166"/>
      <c r="J2" s="166"/>
      <c r="K2" s="166"/>
      <c r="L2" s="51"/>
      <c r="M2" s="50" t="s">
        <v>27</v>
      </c>
    </row>
    <row r="3" spans="2:13" ht="23.25" x14ac:dyDescent="0.3">
      <c r="G3" s="167" t="s">
        <v>185</v>
      </c>
      <c r="H3" s="167"/>
      <c r="I3" s="167"/>
      <c r="J3" s="167"/>
      <c r="K3" s="167"/>
      <c r="L3" s="52"/>
    </row>
    <row r="4" spans="2:13" ht="9" customHeight="1" x14ac:dyDescent="0.2">
      <c r="G4" s="52"/>
      <c r="H4" s="52"/>
      <c r="I4" s="52"/>
      <c r="J4" s="52"/>
      <c r="K4" s="52"/>
      <c r="L4" s="52"/>
    </row>
    <row r="5" spans="2:13" ht="4.5" customHeight="1" x14ac:dyDescent="0.2"/>
    <row r="7" spans="2:13" ht="18" customHeight="1" x14ac:dyDescent="0.2"/>
    <row r="10" spans="2:13" x14ac:dyDescent="0.2">
      <c r="B10" s="270"/>
      <c r="C10" s="270"/>
      <c r="D10" s="270"/>
      <c r="E10" s="270"/>
      <c r="F10" s="270"/>
      <c r="G10" s="270"/>
      <c r="H10" s="270"/>
      <c r="I10" s="270"/>
      <c r="J10" s="270"/>
      <c r="K10" s="270"/>
      <c r="L10" s="270"/>
    </row>
    <row r="11" spans="2:13" s="135" customFormat="1" ht="12.75" x14ac:dyDescent="0.2">
      <c r="B11" s="135" t="s">
        <v>0</v>
      </c>
      <c r="G11" s="135" t="s">
        <v>1</v>
      </c>
    </row>
    <row r="12" spans="2:13" ht="7.5" customHeight="1" x14ac:dyDescent="0.2"/>
    <row r="13" spans="2:13" x14ac:dyDescent="0.2">
      <c r="B13" s="270"/>
      <c r="C13" s="270"/>
      <c r="D13" s="270"/>
      <c r="E13" s="270"/>
      <c r="F13" s="270"/>
      <c r="G13" s="135"/>
      <c r="H13" s="135"/>
      <c r="I13" s="135"/>
      <c r="J13" s="135"/>
      <c r="K13" s="135"/>
      <c r="L13" s="135"/>
    </row>
    <row r="14" spans="2:13" s="135" customFormat="1" ht="12.75" x14ac:dyDescent="0.2">
      <c r="B14" s="135" t="s">
        <v>2</v>
      </c>
    </row>
    <row r="15" spans="2:13" ht="7.5" customHeight="1" x14ac:dyDescent="0.2"/>
    <row r="16" spans="2:13" x14ac:dyDescent="0.2">
      <c r="B16" s="270"/>
      <c r="C16" s="270"/>
      <c r="D16" s="270"/>
      <c r="E16" s="270"/>
      <c r="F16" s="270"/>
      <c r="G16" s="270"/>
      <c r="H16" s="270"/>
      <c r="I16" s="270"/>
      <c r="J16" s="1"/>
      <c r="K16" s="12"/>
      <c r="L16" s="1"/>
    </row>
    <row r="17" spans="2:12" s="135" customFormat="1" ht="12.75" x14ac:dyDescent="0.2">
      <c r="B17" s="135" t="s">
        <v>6</v>
      </c>
      <c r="G17" s="135" t="s">
        <v>3</v>
      </c>
      <c r="J17" s="135" t="s">
        <v>4</v>
      </c>
      <c r="K17" s="135" t="s">
        <v>5</v>
      </c>
    </row>
    <row r="18" spans="2:12" ht="7.5" customHeight="1" x14ac:dyDescent="0.2"/>
    <row r="19" spans="2:12" x14ac:dyDescent="0.2">
      <c r="B19" s="271"/>
      <c r="C19" s="271"/>
      <c r="D19" s="271"/>
      <c r="E19" s="271"/>
      <c r="F19" s="271"/>
    </row>
    <row r="20" spans="2:12" s="135" customFormat="1" ht="12.75" x14ac:dyDescent="0.2">
      <c r="B20" s="135" t="s">
        <v>13</v>
      </c>
    </row>
    <row r="23" spans="2:12" ht="10.5" customHeight="1" x14ac:dyDescent="0.2"/>
    <row r="24" spans="2:12" ht="3" hidden="1" customHeight="1" x14ac:dyDescent="0.2"/>
    <row r="25" spans="2:12" s="2" customFormat="1" ht="12.75" x14ac:dyDescent="0.2">
      <c r="B25" s="270"/>
      <c r="C25" s="270"/>
      <c r="D25" s="270"/>
      <c r="E25" s="270"/>
      <c r="F25" s="270"/>
      <c r="G25" s="270"/>
      <c r="H25" s="270"/>
      <c r="I25" s="272"/>
      <c r="J25" s="272"/>
      <c r="K25" s="272"/>
      <c r="L25" s="272"/>
    </row>
    <row r="26" spans="2:12" s="135" customFormat="1" ht="12.75" x14ac:dyDescent="0.2">
      <c r="B26" s="135" t="s">
        <v>7</v>
      </c>
      <c r="I26" s="135" t="s">
        <v>8</v>
      </c>
    </row>
    <row r="27" spans="2:12" ht="7.5" customHeight="1" x14ac:dyDescent="0.2"/>
    <row r="28" spans="2:12" s="2" customFormat="1" ht="15" x14ac:dyDescent="0.25">
      <c r="B28" s="270"/>
      <c r="C28" s="270"/>
      <c r="D28" s="270"/>
      <c r="E28" s="270"/>
      <c r="F28" s="270"/>
      <c r="G28" s="273"/>
      <c r="H28" s="270"/>
      <c r="I28" s="274"/>
      <c r="J28" s="274"/>
      <c r="K28" s="274"/>
      <c r="L28" s="274"/>
    </row>
    <row r="29" spans="2:12" s="135" customFormat="1" ht="12.75" x14ac:dyDescent="0.2">
      <c r="B29" s="135" t="s">
        <v>9</v>
      </c>
    </row>
    <row r="33" spans="2:13" x14ac:dyDescent="0.2">
      <c r="M33" s="50" t="s">
        <v>26</v>
      </c>
    </row>
    <row r="34" spans="2:13" ht="12.75" customHeight="1" x14ac:dyDescent="0.2"/>
    <row r="35" spans="2:13" ht="8.1" customHeight="1" x14ac:dyDescent="0.2"/>
    <row r="36" spans="2:13" x14ac:dyDescent="0.2">
      <c r="B36" s="270"/>
      <c r="C36" s="270"/>
      <c r="D36" s="270"/>
      <c r="E36" s="270"/>
      <c r="F36" s="270"/>
      <c r="G36" s="270"/>
      <c r="H36" s="270"/>
      <c r="I36" s="274"/>
      <c r="J36" s="274"/>
      <c r="K36" s="274"/>
      <c r="L36" s="274"/>
    </row>
    <row r="37" spans="2:13" s="135" customFormat="1" ht="12.75" x14ac:dyDescent="0.2">
      <c r="B37" s="135" t="s">
        <v>10</v>
      </c>
      <c r="I37" s="135" t="s">
        <v>11</v>
      </c>
    </row>
    <row r="38" spans="2:13" s="7" customFormat="1" ht="8.1" customHeight="1" x14ac:dyDescent="0.2"/>
    <row r="42" spans="2:13" ht="9" customHeight="1" x14ac:dyDescent="0.2"/>
    <row r="43" spans="2:13" x14ac:dyDescent="0.2">
      <c r="B43" s="270"/>
      <c r="C43" s="278"/>
      <c r="D43" s="278"/>
      <c r="E43" s="278"/>
      <c r="F43" s="278"/>
      <c r="G43" s="270"/>
      <c r="H43" s="278"/>
      <c r="I43" s="278"/>
      <c r="J43" s="278"/>
      <c r="K43" s="278"/>
      <c r="L43" s="278"/>
    </row>
    <row r="44" spans="2:13" s="135" customFormat="1" ht="12.75" x14ac:dyDescent="0.2">
      <c r="B44" s="135" t="s">
        <v>12</v>
      </c>
      <c r="G44" s="135" t="s">
        <v>15</v>
      </c>
    </row>
    <row r="45" spans="2:13" ht="3" customHeight="1" x14ac:dyDescent="0.2"/>
    <row r="46" spans="2:13" x14ac:dyDescent="0.2">
      <c r="B46" s="270"/>
      <c r="C46" s="270"/>
      <c r="D46" s="270"/>
      <c r="E46" s="270"/>
      <c r="F46" s="270"/>
      <c r="G46" s="270"/>
      <c r="H46" s="270"/>
      <c r="I46" s="270"/>
      <c r="J46" s="1"/>
      <c r="K46" s="279"/>
      <c r="L46" s="279"/>
    </row>
    <row r="47" spans="2:13" s="135" customFormat="1" ht="12.75" x14ac:dyDescent="0.2">
      <c r="B47" s="135" t="s">
        <v>7</v>
      </c>
      <c r="G47" s="135" t="s">
        <v>3</v>
      </c>
      <c r="J47" s="135" t="s">
        <v>4</v>
      </c>
      <c r="K47" s="135" t="s">
        <v>5</v>
      </c>
    </row>
    <row r="48" spans="2:13" ht="3" customHeight="1" x14ac:dyDescent="0.2"/>
    <row r="49" spans="2:12" s="2" customFormat="1" x14ac:dyDescent="0.2">
      <c r="B49" s="270"/>
      <c r="C49" s="270"/>
      <c r="D49" s="270"/>
      <c r="E49" s="270"/>
      <c r="F49" s="270"/>
      <c r="G49" s="270"/>
      <c r="H49" s="270"/>
      <c r="I49" s="272"/>
      <c r="J49" s="280"/>
      <c r="K49" s="280"/>
      <c r="L49" s="280"/>
    </row>
    <row r="50" spans="2:12" s="135" customFormat="1" ht="12.75" x14ac:dyDescent="0.2">
      <c r="B50" s="135" t="s">
        <v>9</v>
      </c>
      <c r="I50" s="135" t="s">
        <v>8</v>
      </c>
    </row>
    <row r="51" spans="2:12" x14ac:dyDescent="0.2">
      <c r="B51" s="2"/>
      <c r="C51" s="3"/>
      <c r="D51" s="3"/>
      <c r="E51" s="3"/>
      <c r="F51" s="3"/>
      <c r="G51" s="3"/>
      <c r="H51" s="3"/>
      <c r="I51" s="4"/>
      <c r="J51" s="53"/>
      <c r="K51" s="53"/>
      <c r="L51" s="53"/>
    </row>
    <row r="52" spans="2:12" x14ac:dyDescent="0.2">
      <c r="B52" s="2"/>
      <c r="C52" s="3"/>
      <c r="D52" s="3"/>
      <c r="E52" s="3"/>
      <c r="F52" s="3"/>
      <c r="G52" s="3"/>
      <c r="H52" s="3"/>
      <c r="I52" s="4"/>
      <c r="J52" s="53"/>
      <c r="K52" s="53"/>
      <c r="L52" s="53"/>
    </row>
    <row r="53" spans="2:12" ht="4.5" customHeight="1" x14ac:dyDescent="0.2">
      <c r="B53" s="2"/>
      <c r="C53" s="3"/>
      <c r="D53" s="3"/>
      <c r="E53" s="3"/>
      <c r="F53" s="3"/>
      <c r="G53" s="3"/>
      <c r="H53" s="3"/>
      <c r="I53" s="4"/>
      <c r="J53" s="53"/>
      <c r="K53" s="53"/>
      <c r="L53" s="53"/>
    </row>
    <row r="54" spans="2:12" ht="9.1999999999999993" customHeight="1" x14ac:dyDescent="0.25">
      <c r="B54" s="2"/>
      <c r="C54" s="3"/>
      <c r="D54" s="3"/>
      <c r="E54" s="3"/>
      <c r="F54" s="3"/>
      <c r="G54" s="3"/>
      <c r="H54" s="3"/>
      <c r="I54" s="4"/>
      <c r="J54" s="53"/>
      <c r="K54" s="54"/>
      <c r="L54" s="53"/>
    </row>
    <row r="55" spans="2:12" ht="18" customHeight="1" x14ac:dyDescent="0.2">
      <c r="B55" s="2"/>
      <c r="C55" s="3"/>
      <c r="D55" s="3"/>
      <c r="E55" s="3"/>
      <c r="F55" s="3"/>
      <c r="G55" s="275" t="s">
        <v>16</v>
      </c>
      <c r="H55" s="276"/>
      <c r="I55" s="4"/>
      <c r="J55" s="53"/>
      <c r="K55" s="53"/>
      <c r="L55" s="53"/>
    </row>
    <row r="56" spans="2:12" x14ac:dyDescent="0.2">
      <c r="B56" s="2"/>
      <c r="C56" s="3"/>
      <c r="D56" s="3"/>
      <c r="E56" s="3"/>
      <c r="F56" s="3"/>
      <c r="G56" s="3"/>
      <c r="H56" s="3"/>
      <c r="I56" s="4"/>
      <c r="J56" s="53"/>
      <c r="K56" s="53"/>
      <c r="L56" s="53"/>
    </row>
    <row r="57" spans="2:12" ht="8.25" customHeight="1" x14ac:dyDescent="0.2">
      <c r="B57" s="2"/>
      <c r="C57" s="3"/>
      <c r="D57" s="3"/>
      <c r="E57" s="3"/>
      <c r="F57" s="3"/>
      <c r="G57" s="3"/>
      <c r="H57" s="3"/>
      <c r="I57" s="4"/>
      <c r="J57" s="53"/>
      <c r="K57" s="53"/>
      <c r="L57" s="53"/>
    </row>
    <row r="58" spans="2:12" ht="6.75" customHeight="1" x14ac:dyDescent="0.2">
      <c r="B58" s="2"/>
      <c r="C58" s="3"/>
      <c r="D58" s="3"/>
      <c r="E58" s="3"/>
      <c r="F58" s="3"/>
      <c r="G58" s="3"/>
      <c r="H58" s="3"/>
      <c r="I58" s="4"/>
      <c r="J58" s="53"/>
      <c r="K58" s="53"/>
      <c r="L58" s="53"/>
    </row>
    <row r="59" spans="2:12" x14ac:dyDescent="0.2">
      <c r="B59" s="274"/>
      <c r="C59" s="277"/>
      <c r="D59" s="277"/>
      <c r="E59" s="277"/>
      <c r="F59" s="3"/>
      <c r="G59" s="137" t="s">
        <v>14</v>
      </c>
      <c r="H59" s="3"/>
      <c r="I59" s="4"/>
      <c r="J59" s="53"/>
      <c r="K59" s="53"/>
      <c r="L59" s="53"/>
    </row>
    <row r="60" spans="2:12" x14ac:dyDescent="0.2">
      <c r="B60" s="135" t="s">
        <v>34</v>
      </c>
      <c r="C60" s="3"/>
      <c r="D60" s="3"/>
      <c r="E60" s="3"/>
      <c r="I60" s="4"/>
      <c r="J60" s="53"/>
      <c r="L60" s="136" t="s">
        <v>231</v>
      </c>
    </row>
    <row r="61" spans="2:12" ht="6" customHeight="1" x14ac:dyDescent="0.2">
      <c r="B61" s="7"/>
      <c r="C61" s="3"/>
      <c r="D61" s="3"/>
      <c r="E61" s="3"/>
      <c r="I61" s="4"/>
      <c r="J61" s="53"/>
      <c r="K61" s="11"/>
      <c r="L61" s="53"/>
    </row>
    <row r="62" spans="2:12" ht="6.75" customHeight="1" x14ac:dyDescent="0.2">
      <c r="B62" s="2"/>
      <c r="C62" s="3"/>
      <c r="D62" s="3"/>
      <c r="E62" s="3"/>
      <c r="F62" s="3"/>
      <c r="G62" s="3"/>
      <c r="H62" s="3"/>
      <c r="I62" s="4"/>
      <c r="J62" s="53"/>
      <c r="K62" s="53"/>
      <c r="L62" s="53"/>
    </row>
  </sheetData>
  <sheetProtection sheet="1" objects="1" scenarios="1" selectLockedCells="1"/>
  <mergeCells count="21">
    <mergeCell ref="B36:H36"/>
    <mergeCell ref="I36:L36"/>
    <mergeCell ref="G55:H55"/>
    <mergeCell ref="B59:E59"/>
    <mergeCell ref="B43:F43"/>
    <mergeCell ref="G43:L43"/>
    <mergeCell ref="B46:F46"/>
    <mergeCell ref="G46:I46"/>
    <mergeCell ref="K46:L46"/>
    <mergeCell ref="B49:H49"/>
    <mergeCell ref="I49:L49"/>
    <mergeCell ref="B19:F19"/>
    <mergeCell ref="B25:H25"/>
    <mergeCell ref="I25:L25"/>
    <mergeCell ref="B28:H28"/>
    <mergeCell ref="I28:L28"/>
    <mergeCell ref="B10:F10"/>
    <mergeCell ref="G10:L10"/>
    <mergeCell ref="B13:F13"/>
    <mergeCell ref="B16:F16"/>
    <mergeCell ref="G16:I16"/>
  </mergeCells>
  <pageMargins left="0.5" right="0.5" top="0.5" bottom="0.5" header="0.3" footer="0.3"/>
  <pageSetup scale="88" fitToWidth="0" orientation="portrait" r:id="rId1"/>
  <headerFooter>
    <oddFooter>&amp;C&amp;F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locked="0" defaultSize="0" autoFill="0" autoLine="0" autoPict="0">
                <anchor moveWithCells="1">
                  <from>
                    <xdr:col>0</xdr:col>
                    <xdr:colOff>0</xdr:colOff>
                    <xdr:row>38</xdr:row>
                    <xdr:rowOff>9525</xdr:rowOff>
                  </from>
                  <to>
                    <xdr:col>1</xdr:col>
                    <xdr:colOff>133350</xdr:colOff>
                    <xdr:row>39</xdr:row>
                    <xdr:rowOff>38100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8</xdr:col>
                    <xdr:colOff>238125</xdr:colOff>
                    <xdr:row>54</xdr:row>
                    <xdr:rowOff>19050</xdr:rowOff>
                  </from>
                  <to>
                    <xdr:col>10</xdr:col>
                    <xdr:colOff>314325</xdr:colOff>
                    <xdr:row>55</xdr:row>
                    <xdr:rowOff>9525</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7</xdr:col>
                    <xdr:colOff>57150</xdr:colOff>
                    <xdr:row>57</xdr:row>
                    <xdr:rowOff>76200</xdr:rowOff>
                  </from>
                  <to>
                    <xdr:col>8</xdr:col>
                    <xdr:colOff>133350</xdr:colOff>
                    <xdr:row>59</xdr:row>
                    <xdr:rowOff>9525</xdr:rowOff>
                  </to>
                </anchor>
              </controlPr>
            </control>
          </mc:Choice>
        </mc:AlternateContent>
        <mc:AlternateContent xmlns:mc="http://schemas.openxmlformats.org/markup-compatibility/2006">
          <mc:Choice Requires="x14">
            <control shapeId="100356" r:id="rId7" name="Check Box 4">
              <controlPr defaultSize="0" autoFill="0" autoLine="0" autoPict="0">
                <anchor moveWithCells="1">
                  <from>
                    <xdr:col>8</xdr:col>
                    <xdr:colOff>371475</xdr:colOff>
                    <xdr:row>57</xdr:row>
                    <xdr:rowOff>66675</xdr:rowOff>
                  </from>
                  <to>
                    <xdr:col>10</xdr:col>
                    <xdr:colOff>161925</xdr:colOff>
                    <xdr:row>59</xdr:row>
                    <xdr:rowOff>9525</xdr:rowOff>
                  </to>
                </anchor>
              </controlPr>
            </control>
          </mc:Choice>
        </mc:AlternateContent>
        <mc:AlternateContent xmlns:mc="http://schemas.openxmlformats.org/markup-compatibility/2006">
          <mc:Choice Requires="x14">
            <control shapeId="100357" r:id="rId8" name="Check Box 5">
              <controlPr defaultSize="0" autoFill="0" autoLine="0" autoPict="0">
                <anchor moveWithCells="1">
                  <from>
                    <xdr:col>10</xdr:col>
                    <xdr:colOff>304800</xdr:colOff>
                    <xdr:row>57</xdr:row>
                    <xdr:rowOff>66675</xdr:rowOff>
                  </from>
                  <to>
                    <xdr:col>11</xdr:col>
                    <xdr:colOff>371475</xdr:colOff>
                    <xdr:row>58</xdr:row>
                    <xdr:rowOff>171450</xdr:rowOff>
                  </to>
                </anchor>
              </controlPr>
            </control>
          </mc:Choice>
        </mc:AlternateContent>
        <mc:AlternateContent xmlns:mc="http://schemas.openxmlformats.org/markup-compatibility/2006">
          <mc:Choice Requires="x14">
            <control shapeId="100358" r:id="rId9" name="Check Box 6">
              <controlPr defaultSize="0" autoFill="0" autoLine="0" autoPict="0">
                <anchor moveWithCells="1">
                  <from>
                    <xdr:col>4</xdr:col>
                    <xdr:colOff>285750</xdr:colOff>
                    <xdr:row>54</xdr:row>
                    <xdr:rowOff>0</xdr:rowOff>
                  </from>
                  <to>
                    <xdr:col>5</xdr:col>
                    <xdr:colOff>352425</xdr:colOff>
                    <xdr:row>54</xdr:row>
                    <xdr:rowOff>171450</xdr:rowOff>
                  </to>
                </anchor>
              </controlPr>
            </control>
          </mc:Choice>
        </mc:AlternateContent>
        <mc:AlternateContent xmlns:mc="http://schemas.openxmlformats.org/markup-compatibility/2006">
          <mc:Choice Requires="x14">
            <control shapeId="100359" r:id="rId10" name="Check Box 7">
              <controlPr defaultSize="0" autoFill="0" autoLine="0" autoPict="0" altText="Contractor / Vendor">
                <anchor moveWithCells="1">
                  <from>
                    <xdr:col>4</xdr:col>
                    <xdr:colOff>285750</xdr:colOff>
                    <xdr:row>54</xdr:row>
                    <xdr:rowOff>171450</xdr:rowOff>
                  </from>
                  <to>
                    <xdr:col>6</xdr:col>
                    <xdr:colOff>285750</xdr:colOff>
                    <xdr:row>55</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zoomScaleNormal="100" workbookViewId="0">
      <selection activeCell="A4" sqref="A4:B4"/>
    </sheetView>
  </sheetViews>
  <sheetFormatPr defaultColWidth="9.140625" defaultRowHeight="18" x14ac:dyDescent="0.25"/>
  <cols>
    <col min="1" max="1" width="20.140625" style="79" bestFit="1" customWidth="1"/>
    <col min="2" max="2" width="104" style="64" bestFit="1" customWidth="1"/>
    <col min="3" max="4" width="89.140625" style="64" bestFit="1" customWidth="1"/>
    <col min="5" max="5" width="10.7109375" style="64" customWidth="1"/>
    <col min="6" max="26" width="9.140625" style="64"/>
    <col min="27" max="27" width="5.85546875" style="64" bestFit="1" customWidth="1"/>
    <col min="28" max="16384" width="9.140625" style="64"/>
  </cols>
  <sheetData>
    <row r="1" spans="1:10" x14ac:dyDescent="0.25">
      <c r="A1" s="281" t="s">
        <v>167</v>
      </c>
      <c r="B1" s="282"/>
      <c r="C1" s="63"/>
    </row>
    <row r="2" spans="1:10" ht="12" customHeight="1" x14ac:dyDescent="0.25">
      <c r="A2" s="65"/>
      <c r="B2" s="66"/>
      <c r="C2" s="63"/>
    </row>
    <row r="3" spans="1:10" x14ac:dyDescent="0.25">
      <c r="A3" s="67" t="s">
        <v>165</v>
      </c>
      <c r="B3" s="68" t="s">
        <v>209</v>
      </c>
    </row>
    <row r="4" spans="1:10" x14ac:dyDescent="0.25">
      <c r="A4" s="283" t="s">
        <v>166</v>
      </c>
      <c r="B4" s="284"/>
      <c r="C4" s="69"/>
    </row>
    <row r="5" spans="1:10" ht="12" customHeight="1" x14ac:dyDescent="0.25">
      <c r="A5" s="70"/>
      <c r="B5" s="71"/>
      <c r="C5" s="69"/>
    </row>
    <row r="6" spans="1:10" ht="12" customHeight="1" x14ac:dyDescent="0.25">
      <c r="A6" s="72"/>
      <c r="B6" s="73"/>
      <c r="C6" s="69"/>
    </row>
    <row r="7" spans="1:10" ht="18" customHeight="1" x14ac:dyDescent="0.25">
      <c r="A7" s="80"/>
      <c r="C7" s="69"/>
    </row>
    <row r="9" spans="1:10" x14ac:dyDescent="0.25">
      <c r="A9" s="281" t="s">
        <v>56</v>
      </c>
      <c r="B9" s="282"/>
      <c r="F9" s="74"/>
      <c r="H9" s="75"/>
      <c r="J9" s="75"/>
    </row>
    <row r="10" spans="1:10" ht="12" customHeight="1" x14ac:dyDescent="0.25">
      <c r="A10" s="65"/>
      <c r="B10" s="66"/>
      <c r="C10" s="63"/>
    </row>
    <row r="11" spans="1:10" x14ac:dyDescent="0.25">
      <c r="A11" s="76" t="s">
        <v>61</v>
      </c>
      <c r="B11" s="68" t="s">
        <v>149</v>
      </c>
      <c r="F11" s="74"/>
      <c r="H11" s="75"/>
      <c r="J11" s="75"/>
    </row>
    <row r="12" spans="1:10" x14ac:dyDescent="0.25">
      <c r="A12" s="76" t="s">
        <v>62</v>
      </c>
      <c r="B12" s="68" t="s">
        <v>71</v>
      </c>
      <c r="F12" s="74"/>
      <c r="H12" s="75"/>
      <c r="J12" s="75"/>
    </row>
    <row r="13" spans="1:10" x14ac:dyDescent="0.25">
      <c r="A13" s="76" t="s">
        <v>63</v>
      </c>
      <c r="B13" s="68" t="s">
        <v>72</v>
      </c>
      <c r="F13" s="74"/>
      <c r="H13" s="75"/>
      <c r="J13" s="75"/>
    </row>
    <row r="14" spans="1:10" x14ac:dyDescent="0.25">
      <c r="A14" s="76" t="s">
        <v>64</v>
      </c>
      <c r="B14" s="68" t="s">
        <v>73</v>
      </c>
      <c r="F14" s="74"/>
      <c r="H14" s="75"/>
      <c r="J14" s="75"/>
    </row>
    <row r="15" spans="1:10" x14ac:dyDescent="0.25">
      <c r="A15" s="76" t="s">
        <v>65</v>
      </c>
      <c r="B15" s="68" t="s">
        <v>208</v>
      </c>
      <c r="F15" s="74"/>
      <c r="H15" s="75"/>
      <c r="J15" s="75"/>
    </row>
    <row r="16" spans="1:10" x14ac:dyDescent="0.25">
      <c r="A16" s="76" t="s">
        <v>66</v>
      </c>
      <c r="B16" s="68" t="s">
        <v>74</v>
      </c>
      <c r="F16" s="77"/>
      <c r="H16" s="75"/>
      <c r="J16" s="75"/>
    </row>
    <row r="17" spans="1:10" x14ac:dyDescent="0.25">
      <c r="A17" s="76" t="s">
        <v>67</v>
      </c>
      <c r="B17" s="68" t="s">
        <v>75</v>
      </c>
      <c r="F17" s="74"/>
      <c r="H17" s="75"/>
      <c r="J17" s="75"/>
    </row>
    <row r="18" spans="1:10" x14ac:dyDescent="0.25">
      <c r="A18" s="76" t="s">
        <v>68</v>
      </c>
      <c r="B18" s="68" t="s">
        <v>78</v>
      </c>
    </row>
    <row r="19" spans="1:10" x14ac:dyDescent="0.25">
      <c r="A19" s="76" t="s">
        <v>69</v>
      </c>
      <c r="B19" s="68" t="s">
        <v>76</v>
      </c>
    </row>
    <row r="20" spans="1:10" x14ac:dyDescent="0.25">
      <c r="A20" s="76" t="s">
        <v>70</v>
      </c>
      <c r="B20" s="68" t="s">
        <v>77</v>
      </c>
    </row>
    <row r="21" spans="1:10" ht="12" customHeight="1" x14ac:dyDescent="0.25">
      <c r="A21" s="70"/>
      <c r="B21" s="71"/>
      <c r="C21" s="69"/>
    </row>
    <row r="22" spans="1:10" ht="12" customHeight="1" x14ac:dyDescent="0.25">
      <c r="A22" s="72"/>
      <c r="B22" s="73"/>
      <c r="C22" s="69"/>
    </row>
    <row r="25" spans="1:10" x14ac:dyDescent="0.25">
      <c r="A25" s="281" t="s">
        <v>80</v>
      </c>
      <c r="B25" s="282"/>
    </row>
    <row r="26" spans="1:10" ht="12" customHeight="1" x14ac:dyDescent="0.25">
      <c r="A26" s="65"/>
      <c r="B26" s="66"/>
      <c r="C26" s="63"/>
    </row>
    <row r="27" spans="1:10" x14ac:dyDescent="0.25">
      <c r="A27" s="76" t="s">
        <v>31</v>
      </c>
      <c r="B27" s="68" t="s">
        <v>57</v>
      </c>
    </row>
    <row r="28" spans="1:10" x14ac:dyDescent="0.25">
      <c r="A28" s="76" t="s">
        <v>32</v>
      </c>
      <c r="B28" s="68" t="s">
        <v>58</v>
      </c>
      <c r="G28" s="50"/>
    </row>
    <row r="29" spans="1:10" x14ac:dyDescent="0.25">
      <c r="A29" s="76" t="s">
        <v>29</v>
      </c>
      <c r="B29" s="68" t="s">
        <v>59</v>
      </c>
      <c r="C29" s="78"/>
      <c r="I29" s="78"/>
    </row>
    <row r="30" spans="1:10" x14ac:dyDescent="0.25">
      <c r="A30" s="76" t="s">
        <v>30</v>
      </c>
      <c r="B30" s="68" t="s">
        <v>60</v>
      </c>
      <c r="G30" s="79"/>
      <c r="H30" s="79"/>
    </row>
    <row r="31" spans="1:10" ht="12" customHeight="1" x14ac:dyDescent="0.25">
      <c r="A31" s="70"/>
      <c r="B31" s="71"/>
      <c r="C31" s="69"/>
    </row>
    <row r="32" spans="1:10" ht="12" customHeight="1" x14ac:dyDescent="0.25">
      <c r="A32" s="72"/>
      <c r="B32" s="73"/>
      <c r="C32" s="69"/>
    </row>
  </sheetData>
  <sheetProtection sheet="1" objects="1" scenarios="1" selectLockedCells="1"/>
  <mergeCells count="4">
    <mergeCell ref="A9:B9"/>
    <mergeCell ref="A25:B25"/>
    <mergeCell ref="A1:B1"/>
    <mergeCell ref="A4:B4"/>
  </mergeCells>
  <hyperlinks>
    <hyperlink ref="A4" r:id="rId1" xr:uid="{00000000-0004-0000-0300-000000000000}"/>
  </hyperlinks>
  <pageMargins left="0.5" right="0.5" top="0.5" bottom="0.5" header="0.3" footer="0.3"/>
  <pageSetup fitToHeight="0" orientation="landscape" r:id="rId2"/>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A1:AP35"/>
  <sheetViews>
    <sheetView workbookViewId="0">
      <pane ySplit="7" topLeftCell="A8" activePane="bottomLeft" state="frozen"/>
      <selection pane="bottomLeft" activeCell="A8" sqref="A8"/>
    </sheetView>
  </sheetViews>
  <sheetFormatPr defaultRowHeight="15" x14ac:dyDescent="0.25"/>
  <cols>
    <col min="1" max="1" width="4" bestFit="1" customWidth="1"/>
    <col min="2" max="2" width="30.7109375" customWidth="1"/>
    <col min="3" max="3" width="28.140625" customWidth="1"/>
    <col min="4" max="4" width="3.28515625" bestFit="1" customWidth="1"/>
    <col min="5" max="5" width="9.85546875" bestFit="1" customWidth="1"/>
    <col min="6" max="6" width="4" bestFit="1" customWidth="1"/>
    <col min="7" max="7" width="9.42578125" bestFit="1" customWidth="1"/>
    <col min="8" max="9" width="4" bestFit="1" customWidth="1"/>
    <col min="10" max="10" width="12" customWidth="1"/>
    <col min="11" max="11" width="6.140625" customWidth="1"/>
    <col min="40" max="40" width="10" bestFit="1" customWidth="1"/>
    <col min="41" max="41" width="3.7109375" bestFit="1" customWidth="1"/>
  </cols>
  <sheetData>
    <row r="1" spans="1:42" ht="15.75" thickBot="1" x14ac:dyDescent="0.3"/>
    <row r="2" spans="1:42" ht="18" thickBot="1" x14ac:dyDescent="0.35">
      <c r="A2" s="288" t="s">
        <v>53</v>
      </c>
      <c r="B2" s="289"/>
      <c r="C2" s="289"/>
      <c r="D2" s="289"/>
      <c r="E2" s="289"/>
      <c r="F2" s="289"/>
      <c r="G2" s="289"/>
      <c r="H2" s="289"/>
      <c r="I2" s="289"/>
      <c r="J2" s="289"/>
      <c r="K2" s="290"/>
    </row>
    <row r="3" spans="1:42" ht="16.5" x14ac:dyDescent="0.25">
      <c r="A3" s="294" t="s">
        <v>335</v>
      </c>
      <c r="B3" s="285" t="s">
        <v>298</v>
      </c>
      <c r="C3" s="286"/>
      <c r="D3" s="287"/>
      <c r="E3" s="250" t="s">
        <v>336</v>
      </c>
      <c r="F3" s="285" t="s">
        <v>277</v>
      </c>
      <c r="G3" s="286"/>
      <c r="H3" s="286"/>
      <c r="I3" s="287"/>
      <c r="J3" s="257"/>
      <c r="K3" s="292" t="s">
        <v>339</v>
      </c>
    </row>
    <row r="4" spans="1:42" ht="72.599999999999994" customHeight="1" thickBot="1" x14ac:dyDescent="0.3">
      <c r="A4" s="295"/>
      <c r="B4" s="237" t="s">
        <v>329</v>
      </c>
      <c r="C4" s="204" t="s">
        <v>275</v>
      </c>
      <c r="D4" s="180" t="s">
        <v>205</v>
      </c>
      <c r="E4" s="237" t="s">
        <v>337</v>
      </c>
      <c r="F4" s="179" t="s">
        <v>334</v>
      </c>
      <c r="G4" s="204" t="s">
        <v>333</v>
      </c>
      <c r="H4" s="181" t="s">
        <v>314</v>
      </c>
      <c r="I4" s="180" t="s">
        <v>315</v>
      </c>
      <c r="J4" s="258" t="s">
        <v>278</v>
      </c>
      <c r="K4" s="293"/>
      <c r="AN4" s="259" t="s">
        <v>331</v>
      </c>
      <c r="AO4" s="260" t="s">
        <v>270</v>
      </c>
      <c r="AP4" s="261" t="s">
        <v>272</v>
      </c>
    </row>
    <row r="5" spans="1:42" ht="33" x14ac:dyDescent="0.25">
      <c r="A5" s="262" t="s">
        <v>260</v>
      </c>
      <c r="B5" s="263" t="s">
        <v>318</v>
      </c>
      <c r="C5" s="263" t="s">
        <v>319</v>
      </c>
      <c r="D5" s="264">
        <v>20</v>
      </c>
      <c r="E5" s="263" t="s">
        <v>331</v>
      </c>
      <c r="F5" s="263" t="s">
        <v>270</v>
      </c>
      <c r="G5" s="263" t="s">
        <v>272</v>
      </c>
      <c r="H5" s="263" t="s">
        <v>270</v>
      </c>
      <c r="I5" s="263" t="s">
        <v>270</v>
      </c>
      <c r="J5" s="263"/>
      <c r="K5" s="265" t="s">
        <v>270</v>
      </c>
      <c r="AN5" s="259" t="s">
        <v>332</v>
      </c>
      <c r="AO5" s="260" t="s">
        <v>271</v>
      </c>
      <c r="AP5" s="261" t="s">
        <v>274</v>
      </c>
    </row>
    <row r="6" spans="1:42" ht="16.5" x14ac:dyDescent="0.25">
      <c r="A6" s="241" t="s">
        <v>262</v>
      </c>
      <c r="B6" s="178" t="s">
        <v>273</v>
      </c>
      <c r="C6" s="178" t="s">
        <v>203</v>
      </c>
      <c r="D6" s="238">
        <v>18</v>
      </c>
      <c r="E6" s="178" t="s">
        <v>331</v>
      </c>
      <c r="F6" s="178" t="s">
        <v>271</v>
      </c>
      <c r="G6" s="178" t="s">
        <v>272</v>
      </c>
      <c r="H6" s="178" t="s">
        <v>271</v>
      </c>
      <c r="I6" s="178" t="s">
        <v>271</v>
      </c>
      <c r="J6" s="178"/>
      <c r="K6" s="233" t="s">
        <v>270</v>
      </c>
    </row>
    <row r="7" spans="1:42" ht="17.25" thickBot="1" x14ac:dyDescent="0.3">
      <c r="A7" s="240" t="s">
        <v>263</v>
      </c>
      <c r="B7" s="208" t="s">
        <v>273</v>
      </c>
      <c r="C7" s="208" t="s">
        <v>203</v>
      </c>
      <c r="D7" s="239">
        <v>6</v>
      </c>
      <c r="E7" s="210" t="s">
        <v>332</v>
      </c>
      <c r="F7" s="208" t="s">
        <v>270</v>
      </c>
      <c r="G7" s="208" t="s">
        <v>274</v>
      </c>
      <c r="H7" s="208" t="s">
        <v>271</v>
      </c>
      <c r="I7" s="208" t="s">
        <v>270</v>
      </c>
      <c r="J7" s="208"/>
      <c r="K7" s="234" t="s">
        <v>270</v>
      </c>
    </row>
    <row r="8" spans="1:42" ht="16.5" x14ac:dyDescent="0.25">
      <c r="A8" s="44"/>
      <c r="B8" s="182"/>
      <c r="C8" s="182"/>
      <c r="D8" s="26"/>
      <c r="E8" s="26"/>
      <c r="F8" s="26"/>
      <c r="G8" s="26"/>
      <c r="H8" s="26"/>
      <c r="I8" s="26"/>
      <c r="J8" s="254"/>
      <c r="K8" s="266"/>
    </row>
    <row r="9" spans="1:42" ht="16.5" x14ac:dyDescent="0.25">
      <c r="A9" s="45"/>
      <c r="B9" s="183"/>
      <c r="C9" s="183"/>
      <c r="D9" s="29"/>
      <c r="E9" s="183"/>
      <c r="F9" s="183"/>
      <c r="G9" s="183"/>
      <c r="H9" s="183"/>
      <c r="I9" s="183"/>
      <c r="J9" s="255"/>
      <c r="K9" s="235"/>
    </row>
    <row r="10" spans="1:42" ht="16.5" x14ac:dyDescent="0.25">
      <c r="A10" s="45"/>
      <c r="B10" s="183"/>
      <c r="C10" s="183"/>
      <c r="D10" s="29"/>
      <c r="E10" s="183"/>
      <c r="F10" s="183"/>
      <c r="G10" s="183"/>
      <c r="H10" s="183"/>
      <c r="I10" s="183"/>
      <c r="J10" s="255"/>
      <c r="K10" s="235"/>
    </row>
    <row r="11" spans="1:42" ht="16.5" x14ac:dyDescent="0.25">
      <c r="A11" s="45"/>
      <c r="B11" s="183"/>
      <c r="C11" s="183"/>
      <c r="D11" s="29"/>
      <c r="E11" s="183"/>
      <c r="F11" s="183"/>
      <c r="G11" s="183"/>
      <c r="H11" s="183"/>
      <c r="I11" s="183"/>
      <c r="J11" s="255"/>
      <c r="K11" s="235"/>
    </row>
    <row r="12" spans="1:42" ht="16.5" x14ac:dyDescent="0.25">
      <c r="A12" s="45"/>
      <c r="B12" s="183"/>
      <c r="C12" s="183"/>
      <c r="D12" s="29"/>
      <c r="E12" s="183"/>
      <c r="F12" s="183"/>
      <c r="G12" s="183"/>
      <c r="H12" s="183"/>
      <c r="I12" s="183"/>
      <c r="J12" s="255"/>
      <c r="K12" s="235"/>
    </row>
    <row r="13" spans="1:42" ht="16.5" x14ac:dyDescent="0.25">
      <c r="A13" s="45"/>
      <c r="B13" s="183"/>
      <c r="C13" s="183"/>
      <c r="D13" s="29"/>
      <c r="E13" s="183"/>
      <c r="F13" s="183"/>
      <c r="G13" s="183"/>
      <c r="H13" s="183"/>
      <c r="I13" s="183"/>
      <c r="J13" s="255"/>
      <c r="K13" s="235"/>
    </row>
    <row r="14" spans="1:42" ht="16.5" x14ac:dyDescent="0.25">
      <c r="A14" s="45"/>
      <c r="B14" s="183"/>
      <c r="C14" s="183"/>
      <c r="D14" s="29"/>
      <c r="E14" s="183"/>
      <c r="F14" s="183"/>
      <c r="G14" s="183"/>
      <c r="H14" s="183"/>
      <c r="I14" s="183"/>
      <c r="J14" s="255"/>
      <c r="K14" s="235"/>
    </row>
    <row r="15" spans="1:42" ht="16.5" x14ac:dyDescent="0.25">
      <c r="A15" s="45"/>
      <c r="B15" s="183"/>
      <c r="C15" s="183"/>
      <c r="D15" s="29"/>
      <c r="E15" s="183"/>
      <c r="F15" s="183"/>
      <c r="G15" s="183"/>
      <c r="H15" s="183"/>
      <c r="I15" s="183"/>
      <c r="J15" s="255"/>
      <c r="K15" s="235"/>
    </row>
    <row r="16" spans="1:42" ht="16.5" x14ac:dyDescent="0.25">
      <c r="A16" s="45"/>
      <c r="B16" s="183"/>
      <c r="C16" s="183"/>
      <c r="D16" s="29"/>
      <c r="E16" s="183"/>
      <c r="F16" s="183"/>
      <c r="G16" s="183"/>
      <c r="H16" s="183"/>
      <c r="I16" s="183"/>
      <c r="J16" s="255"/>
      <c r="K16" s="235"/>
    </row>
    <row r="17" spans="1:11" ht="16.5" x14ac:dyDescent="0.25">
      <c r="A17" s="45"/>
      <c r="B17" s="183"/>
      <c r="C17" s="183"/>
      <c r="D17" s="29"/>
      <c r="E17" s="183"/>
      <c r="F17" s="183"/>
      <c r="G17" s="183"/>
      <c r="H17" s="183"/>
      <c r="I17" s="183"/>
      <c r="J17" s="255"/>
      <c r="K17" s="235"/>
    </row>
    <row r="18" spans="1:11" ht="16.5" x14ac:dyDescent="0.25">
      <c r="A18" s="45"/>
      <c r="B18" s="183"/>
      <c r="C18" s="183"/>
      <c r="D18" s="29"/>
      <c r="E18" s="183"/>
      <c r="F18" s="183"/>
      <c r="G18" s="183"/>
      <c r="H18" s="183"/>
      <c r="I18" s="183"/>
      <c r="J18" s="255"/>
      <c r="K18" s="235"/>
    </row>
    <row r="19" spans="1:11" ht="16.5" x14ac:dyDescent="0.25">
      <c r="A19" s="45"/>
      <c r="B19" s="183"/>
      <c r="C19" s="183"/>
      <c r="D19" s="29"/>
      <c r="E19" s="183"/>
      <c r="F19" s="183"/>
      <c r="G19" s="183"/>
      <c r="H19" s="183"/>
      <c r="I19" s="183"/>
      <c r="J19" s="255"/>
      <c r="K19" s="235"/>
    </row>
    <row r="20" spans="1:11" ht="16.5" x14ac:dyDescent="0.25">
      <c r="A20" s="45"/>
      <c r="B20" s="183"/>
      <c r="C20" s="183"/>
      <c r="D20" s="29"/>
      <c r="E20" s="183"/>
      <c r="F20" s="183"/>
      <c r="G20" s="183"/>
      <c r="H20" s="183"/>
      <c r="I20" s="183"/>
      <c r="J20" s="255"/>
      <c r="K20" s="235"/>
    </row>
    <row r="21" spans="1:11" ht="16.5" x14ac:dyDescent="0.25">
      <c r="A21" s="45"/>
      <c r="B21" s="183"/>
      <c r="C21" s="183"/>
      <c r="D21" s="29"/>
      <c r="E21" s="183"/>
      <c r="F21" s="183"/>
      <c r="G21" s="183"/>
      <c r="H21" s="183"/>
      <c r="I21" s="183"/>
      <c r="J21" s="255"/>
      <c r="K21" s="235"/>
    </row>
    <row r="22" spans="1:11" ht="16.5" x14ac:dyDescent="0.25">
      <c r="A22" s="45"/>
      <c r="B22" s="183"/>
      <c r="C22" s="183"/>
      <c r="D22" s="29"/>
      <c r="E22" s="183"/>
      <c r="F22" s="183"/>
      <c r="G22" s="183"/>
      <c r="H22" s="183"/>
      <c r="I22" s="183"/>
      <c r="J22" s="255"/>
      <c r="K22" s="235"/>
    </row>
    <row r="23" spans="1:11" ht="16.5" x14ac:dyDescent="0.25">
      <c r="A23" s="45"/>
      <c r="B23" s="183"/>
      <c r="C23" s="183"/>
      <c r="D23" s="29"/>
      <c r="E23" s="183"/>
      <c r="F23" s="183"/>
      <c r="G23" s="183"/>
      <c r="H23" s="183"/>
      <c r="I23" s="183"/>
      <c r="J23" s="255"/>
      <c r="K23" s="235"/>
    </row>
    <row r="24" spans="1:11" ht="16.5" x14ac:dyDescent="0.25">
      <c r="A24" s="45"/>
      <c r="B24" s="183"/>
      <c r="C24" s="183"/>
      <c r="D24" s="29"/>
      <c r="E24" s="183"/>
      <c r="F24" s="183"/>
      <c r="G24" s="183"/>
      <c r="H24" s="183"/>
      <c r="I24" s="183"/>
      <c r="J24" s="255"/>
      <c r="K24" s="235"/>
    </row>
    <row r="25" spans="1:11" ht="16.5" x14ac:dyDescent="0.25">
      <c r="A25" s="45"/>
      <c r="B25" s="183"/>
      <c r="C25" s="183"/>
      <c r="D25" s="29"/>
      <c r="E25" s="183"/>
      <c r="F25" s="183"/>
      <c r="G25" s="183"/>
      <c r="H25" s="183"/>
      <c r="I25" s="183"/>
      <c r="J25" s="255"/>
      <c r="K25" s="235"/>
    </row>
    <row r="26" spans="1:11" ht="16.5" x14ac:dyDescent="0.25">
      <c r="A26" s="45"/>
      <c r="B26" s="183"/>
      <c r="C26" s="183"/>
      <c r="D26" s="29"/>
      <c r="E26" s="183"/>
      <c r="F26" s="183"/>
      <c r="G26" s="183"/>
      <c r="H26" s="183"/>
      <c r="I26" s="183"/>
      <c r="J26" s="255"/>
      <c r="K26" s="235"/>
    </row>
    <row r="27" spans="1:11" ht="16.5" x14ac:dyDescent="0.25">
      <c r="A27" s="45"/>
      <c r="B27" s="183"/>
      <c r="C27" s="183"/>
      <c r="D27" s="29"/>
      <c r="E27" s="183"/>
      <c r="F27" s="183"/>
      <c r="G27" s="183"/>
      <c r="H27" s="183"/>
      <c r="I27" s="183"/>
      <c r="J27" s="255"/>
      <c r="K27" s="235"/>
    </row>
    <row r="28" spans="1:11" ht="16.5" x14ac:dyDescent="0.25">
      <c r="A28" s="45"/>
      <c r="B28" s="183"/>
      <c r="C28" s="183"/>
      <c r="D28" s="29"/>
      <c r="E28" s="183"/>
      <c r="F28" s="183"/>
      <c r="G28" s="183"/>
      <c r="H28" s="183"/>
      <c r="I28" s="183"/>
      <c r="J28" s="255"/>
      <c r="K28" s="235"/>
    </row>
    <row r="29" spans="1:11" ht="16.5" x14ac:dyDescent="0.25">
      <c r="A29" s="45"/>
      <c r="B29" s="183"/>
      <c r="C29" s="183"/>
      <c r="D29" s="29"/>
      <c r="E29" s="183"/>
      <c r="F29" s="183"/>
      <c r="G29" s="183"/>
      <c r="H29" s="183"/>
      <c r="I29" s="183"/>
      <c r="J29" s="255"/>
      <c r="K29" s="235"/>
    </row>
    <row r="30" spans="1:11" ht="16.5" x14ac:dyDescent="0.25">
      <c r="A30" s="45"/>
      <c r="B30" s="183"/>
      <c r="C30" s="183"/>
      <c r="D30" s="29"/>
      <c r="E30" s="183"/>
      <c r="F30" s="183"/>
      <c r="G30" s="183"/>
      <c r="H30" s="183"/>
      <c r="I30" s="183"/>
      <c r="J30" s="255"/>
      <c r="K30" s="235"/>
    </row>
    <row r="31" spans="1:11" ht="16.5" x14ac:dyDescent="0.25">
      <c r="A31" s="45"/>
      <c r="B31" s="183"/>
      <c r="C31" s="183"/>
      <c r="D31" s="29"/>
      <c r="E31" s="183"/>
      <c r="F31" s="183"/>
      <c r="G31" s="183"/>
      <c r="H31" s="183"/>
      <c r="I31" s="183"/>
      <c r="J31" s="255"/>
      <c r="K31" s="235"/>
    </row>
    <row r="32" spans="1:11" ht="16.5" x14ac:dyDescent="0.25">
      <c r="A32" s="45"/>
      <c r="B32" s="183"/>
      <c r="C32" s="183"/>
      <c r="D32" s="29"/>
      <c r="E32" s="183"/>
      <c r="F32" s="183"/>
      <c r="G32" s="183"/>
      <c r="H32" s="183"/>
      <c r="I32" s="183"/>
      <c r="J32" s="255"/>
      <c r="K32" s="235"/>
    </row>
    <row r="33" spans="1:11" ht="17.25" thickBot="1" x14ac:dyDescent="0.3">
      <c r="A33" s="46"/>
      <c r="B33" s="184"/>
      <c r="C33" s="184"/>
      <c r="D33" s="36"/>
      <c r="E33" s="184"/>
      <c r="F33" s="184"/>
      <c r="G33" s="184"/>
      <c r="H33" s="184"/>
      <c r="I33" s="184"/>
      <c r="J33" s="256"/>
      <c r="K33" s="236"/>
    </row>
    <row r="35" spans="1:11" x14ac:dyDescent="0.25">
      <c r="B35" s="291" t="s">
        <v>330</v>
      </c>
      <c r="C35" s="291"/>
    </row>
  </sheetData>
  <sheetProtection sheet="1" objects="1" scenarios="1" selectLockedCells="1"/>
  <mergeCells count="6">
    <mergeCell ref="F3:I3"/>
    <mergeCell ref="B3:D3"/>
    <mergeCell ref="A2:K2"/>
    <mergeCell ref="B35:C35"/>
    <mergeCell ref="K3:K4"/>
    <mergeCell ref="A3:A4"/>
  </mergeCells>
  <dataValidations count="3">
    <dataValidation type="list" allowBlank="1" showInputMessage="1" showErrorMessage="1" sqref="F5:F33 K5:K33 H5:I33" xr:uid="{0BA14D75-D46E-4C88-92E9-CBE538C5BC01}">
      <formula1>$AO$3:$AO$5</formula1>
    </dataValidation>
    <dataValidation type="list" allowBlank="1" showInputMessage="1" showErrorMessage="1" sqref="E5:E33" xr:uid="{7163275D-A08F-4C39-BA89-9C775D99DEB2}">
      <formula1>$AN$3:$AN$5</formula1>
    </dataValidation>
    <dataValidation type="list" allowBlank="1" showInputMessage="1" showErrorMessage="1" sqref="G5:G33" xr:uid="{32A9A98E-971B-4C40-AD76-A020F8108EFB}">
      <formula1>$AP$3:$AP$5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W62"/>
  <sheetViews>
    <sheetView workbookViewId="0">
      <pane ySplit="7" topLeftCell="A8" activePane="bottomLeft" state="frozen"/>
      <selection pane="bottomLeft" activeCell="B9" sqref="B9"/>
    </sheetView>
  </sheetViews>
  <sheetFormatPr defaultColWidth="11.42578125" defaultRowHeight="16.5" x14ac:dyDescent="0.3"/>
  <cols>
    <col min="1" max="1" width="4" style="28" bestFit="1" customWidth="1"/>
    <col min="2" max="2" width="21.140625" style="48" bestFit="1" customWidth="1"/>
    <col min="3" max="3" width="7.5703125" style="48" bestFit="1" customWidth="1"/>
    <col min="4" max="4" width="8.85546875" style="48" bestFit="1" customWidth="1"/>
    <col min="5" max="5" width="8.140625" style="48" bestFit="1" customWidth="1"/>
    <col min="6" max="6" width="6.42578125" style="41" bestFit="1" customWidth="1"/>
    <col min="7" max="7" width="5.140625" style="28" bestFit="1" customWidth="1"/>
    <col min="8" max="8" width="19.28515625" style="48" customWidth="1"/>
    <col min="9" max="9" width="9.28515625" style="28" customWidth="1"/>
    <col min="10" max="10" width="5.42578125" style="28" bestFit="1" customWidth="1"/>
    <col min="11" max="11" width="2.28515625" style="28" customWidth="1"/>
    <col min="12" max="12" width="5.140625" style="28" bestFit="1" customWidth="1"/>
    <col min="13" max="13" width="16.5703125" style="28" bestFit="1" customWidth="1"/>
    <col min="14" max="14" width="20.28515625" style="48" bestFit="1" customWidth="1"/>
    <col min="15" max="15" width="5.140625" style="48" customWidth="1"/>
    <col min="16" max="16" width="5.42578125" style="28" bestFit="1" customWidth="1"/>
    <col min="17" max="17" width="8" style="28" customWidth="1"/>
    <col min="18" max="18" width="7.28515625" style="28" bestFit="1" customWidth="1"/>
    <col min="19" max="239" width="11.42578125" style="28" customWidth="1"/>
    <col min="240" max="240" width="5.85546875" style="28" bestFit="1" customWidth="1"/>
    <col min="241" max="16384" width="11.42578125" style="28"/>
  </cols>
  <sheetData>
    <row r="1" spans="1:23" s="42" customFormat="1" ht="15" customHeight="1" thickBot="1" x14ac:dyDescent="0.3">
      <c r="B1" s="297" t="s">
        <v>276</v>
      </c>
      <c r="C1" s="297"/>
      <c r="D1" s="297"/>
      <c r="E1" s="297"/>
      <c r="F1" s="297"/>
      <c r="G1" s="297"/>
      <c r="H1" s="297"/>
      <c r="I1" s="297"/>
      <c r="J1" s="297"/>
      <c r="K1" s="297"/>
      <c r="L1" s="297"/>
      <c r="M1" s="297"/>
      <c r="N1" s="297"/>
      <c r="O1" s="297"/>
      <c r="P1" s="296" t="s">
        <v>320</v>
      </c>
      <c r="Q1" s="296"/>
      <c r="R1" s="43">
        <v>44657</v>
      </c>
    </row>
    <row r="2" spans="1:23" s="21" customFormat="1" ht="18" thickBot="1" x14ac:dyDescent="0.35">
      <c r="B2" s="288" t="s">
        <v>51</v>
      </c>
      <c r="C2" s="289"/>
      <c r="D2" s="289"/>
      <c r="E2" s="289"/>
      <c r="F2" s="289"/>
      <c r="G2" s="289"/>
      <c r="H2" s="289"/>
      <c r="I2" s="289"/>
      <c r="J2" s="290"/>
      <c r="L2" s="298" t="s">
        <v>53</v>
      </c>
      <c r="M2" s="299"/>
      <c r="N2" s="299"/>
      <c r="O2" s="299"/>
      <c r="P2" s="300"/>
      <c r="Q2" s="301" t="s">
        <v>202</v>
      </c>
      <c r="R2" s="302"/>
    </row>
    <row r="3" spans="1:23" s="21" customFormat="1" x14ac:dyDescent="0.3">
      <c r="A3" s="324" t="s">
        <v>79</v>
      </c>
      <c r="B3" s="309" t="s">
        <v>28</v>
      </c>
      <c r="C3" s="305" t="s">
        <v>297</v>
      </c>
      <c r="D3" s="306"/>
      <c r="E3" s="306"/>
      <c r="F3" s="307"/>
      <c r="G3" s="305" t="s">
        <v>298</v>
      </c>
      <c r="H3" s="306"/>
      <c r="I3" s="306"/>
      <c r="J3" s="308"/>
      <c r="L3" s="311" t="s">
        <v>298</v>
      </c>
      <c r="M3" s="312"/>
      <c r="N3" s="312"/>
      <c r="O3" s="312"/>
      <c r="P3" s="313"/>
      <c r="Q3" s="303"/>
      <c r="R3" s="304"/>
    </row>
    <row r="4" spans="1:23" s="21" customFormat="1" ht="18" customHeight="1" x14ac:dyDescent="0.3">
      <c r="A4" s="324"/>
      <c r="B4" s="309"/>
      <c r="C4" s="211" t="s">
        <v>299</v>
      </c>
      <c r="D4" s="212" t="s">
        <v>300</v>
      </c>
      <c r="E4" s="213" t="s">
        <v>301</v>
      </c>
      <c r="F4" s="316" t="s">
        <v>206</v>
      </c>
      <c r="G4" s="318" t="s">
        <v>81</v>
      </c>
      <c r="H4" s="320" t="s">
        <v>52</v>
      </c>
      <c r="I4" s="320" t="s">
        <v>258</v>
      </c>
      <c r="J4" s="322" t="s">
        <v>205</v>
      </c>
      <c r="L4" s="326" t="s">
        <v>81</v>
      </c>
      <c r="M4" s="320" t="s">
        <v>52</v>
      </c>
      <c r="N4" s="320" t="s">
        <v>275</v>
      </c>
      <c r="O4" s="330" t="s">
        <v>316</v>
      </c>
      <c r="P4" s="328" t="s">
        <v>205</v>
      </c>
      <c r="Q4" s="303"/>
      <c r="R4" s="304"/>
    </row>
    <row r="5" spans="1:23" s="21" customFormat="1" ht="38.25" customHeight="1" x14ac:dyDescent="0.3">
      <c r="A5" s="324"/>
      <c r="B5" s="309"/>
      <c r="C5" s="314" t="s">
        <v>302</v>
      </c>
      <c r="D5" s="286"/>
      <c r="E5" s="315"/>
      <c r="F5" s="316"/>
      <c r="G5" s="318"/>
      <c r="H5" s="320"/>
      <c r="I5" s="320"/>
      <c r="J5" s="322"/>
      <c r="L5" s="326"/>
      <c r="M5" s="320"/>
      <c r="N5" s="320"/>
      <c r="O5" s="330"/>
      <c r="P5" s="328"/>
      <c r="Q5" s="303"/>
      <c r="R5" s="304"/>
    </row>
    <row r="6" spans="1:23" s="23" customFormat="1" x14ac:dyDescent="0.3">
      <c r="A6" s="324"/>
      <c r="B6" s="310"/>
      <c r="C6" s="205" t="s">
        <v>303</v>
      </c>
      <c r="D6" s="206" t="s">
        <v>304</v>
      </c>
      <c r="E6" s="214" t="s">
        <v>305</v>
      </c>
      <c r="F6" s="317"/>
      <c r="G6" s="319"/>
      <c r="H6" s="321"/>
      <c r="I6" s="321"/>
      <c r="J6" s="323"/>
      <c r="K6" s="22"/>
      <c r="L6" s="327"/>
      <c r="M6" s="321"/>
      <c r="N6" s="321"/>
      <c r="O6" s="331"/>
      <c r="P6" s="329"/>
      <c r="Q6" s="303"/>
      <c r="R6" s="304"/>
      <c r="V6" s="21"/>
      <c r="W6" s="21"/>
    </row>
    <row r="7" spans="1:23" s="21" customFormat="1" ht="33.75" thickBot="1" x14ac:dyDescent="0.35">
      <c r="B7" s="207" t="s">
        <v>291</v>
      </c>
      <c r="C7" s="242">
        <v>12</v>
      </c>
      <c r="D7" s="242">
        <v>5</v>
      </c>
      <c r="E7" s="242">
        <v>52</v>
      </c>
      <c r="F7" s="209">
        <f>C7*D7*E7</f>
        <v>3120</v>
      </c>
      <c r="G7" s="239">
        <v>4</v>
      </c>
      <c r="H7" s="208" t="s">
        <v>54</v>
      </c>
      <c r="I7" s="210" t="s">
        <v>55</v>
      </c>
      <c r="J7" s="246">
        <v>60</v>
      </c>
      <c r="K7" s="24"/>
      <c r="L7" s="247">
        <v>4</v>
      </c>
      <c r="M7" s="251" t="str">
        <f>VLOOKUP(O7,'Type Codes'!A5:D7,2,FALSE)</f>
        <v>2L'10W TL
LED 4ft T8</v>
      </c>
      <c r="N7" s="251" t="str">
        <f>VLOOKUP(O7,'Type Codes'!A5:D7,3,FALSE)</f>
        <v>T4815840/AB
/LED/MP/12</v>
      </c>
      <c r="O7" s="243" t="s">
        <v>260</v>
      </c>
      <c r="P7" s="248">
        <f>VLOOKUP(O7,'Type Codes'!A5:D7,4,FALSE)</f>
        <v>20</v>
      </c>
      <c r="Q7" s="244">
        <v>940.16</v>
      </c>
      <c r="R7" s="245">
        <v>0.16</v>
      </c>
    </row>
    <row r="8" spans="1:23" s="21" customFormat="1" ht="17.25" thickBot="1" x14ac:dyDescent="0.35">
      <c r="B8" s="335" t="s">
        <v>283</v>
      </c>
      <c r="C8" s="336"/>
      <c r="D8" s="336"/>
      <c r="E8" s="336"/>
      <c r="F8" s="336"/>
      <c r="G8" s="336"/>
      <c r="H8" s="336"/>
      <c r="I8" s="336"/>
      <c r="J8" s="336"/>
      <c r="K8" s="336"/>
      <c r="L8" s="337"/>
      <c r="M8" s="337"/>
      <c r="N8" s="337"/>
      <c r="O8" s="337"/>
      <c r="P8" s="337"/>
      <c r="Q8" s="337"/>
      <c r="R8" s="338"/>
    </row>
    <row r="9" spans="1:23" x14ac:dyDescent="0.3">
      <c r="A9" s="25">
        <v>1</v>
      </c>
      <c r="B9" s="45"/>
      <c r="C9" s="203"/>
      <c r="D9" s="203"/>
      <c r="E9" s="203"/>
      <c r="F9" s="249">
        <f>C9*D9*E9</f>
        <v>0</v>
      </c>
      <c r="G9" s="29"/>
      <c r="H9" s="49"/>
      <c r="I9" s="29"/>
      <c r="J9" s="30"/>
      <c r="K9" s="27"/>
      <c r="L9" s="31"/>
      <c r="M9" s="253" t="str">
        <f>IF(ISERROR(VLOOKUP(O9,'Type Codes'!A$8:D$33,2,FALSE)),"",VLOOKUP(O9,'Type Codes'!A$8:D$33,2,FALSE))</f>
        <v/>
      </c>
      <c r="N9" s="252" t="str">
        <f>IF(ISERROR(VLOOKUP(O9,'Type Codes'!A$8:D$33,3,FALSE)),"",VLOOKUP(O9,'Type Codes'!A$8:D$33,3,FALSE))</f>
        <v/>
      </c>
      <c r="O9" s="32"/>
      <c r="P9" s="252" t="str">
        <f>IF(ISERROR(VLOOKUP(O9,'Type Codes'!A$8:D$33,4,FALSE)),"",VLOOKUP(O9,'Type Codes'!A$8:D$33,4,FALSE))</f>
        <v/>
      </c>
      <c r="Q9" s="33" t="str">
        <f>IF(ISERROR((((G9*J9)-(L9*P9))*F9)/1000),"",(((G9*J9)-(L9*P9))*F9)/1000)</f>
        <v/>
      </c>
      <c r="R9" s="34" t="str">
        <f>IF(ISERROR(((G9*J9)-(L9*P9))/1000),"",((G9*J9)-(L9*P9))/1000)</f>
        <v/>
      </c>
    </row>
    <row r="10" spans="1:23" x14ac:dyDescent="0.3">
      <c r="A10" s="25">
        <v>2</v>
      </c>
      <c r="B10" s="45"/>
      <c r="C10" s="203"/>
      <c r="D10" s="203"/>
      <c r="E10" s="203"/>
      <c r="F10" s="249">
        <f t="shared" ref="F10:F18" si="0">C10*D10*E10</f>
        <v>0</v>
      </c>
      <c r="G10" s="29"/>
      <c r="H10" s="49"/>
      <c r="I10" s="29"/>
      <c r="J10" s="30"/>
      <c r="K10" s="27"/>
      <c r="L10" s="31"/>
      <c r="M10" s="253" t="str">
        <f>IF(ISERROR(VLOOKUP(O10,'Type Codes'!A$8:D$33,2,FALSE)),"",VLOOKUP(O10,'Type Codes'!A$8:D$33,2,FALSE))</f>
        <v/>
      </c>
      <c r="N10" s="252" t="str">
        <f>IF(ISERROR(VLOOKUP(O10,'Type Codes'!A$8:D$33,3,FALSE)),"",VLOOKUP(O10,'Type Codes'!A$8:D$33,3,FALSE))</f>
        <v/>
      </c>
      <c r="O10" s="32"/>
      <c r="P10" s="252" t="str">
        <f>IF(ISERROR(VLOOKUP(O10,'Type Codes'!A$8:D$33,4,FALSE)),"",VLOOKUP(O10,'Type Codes'!A$8:D$33,4,FALSE))</f>
        <v/>
      </c>
      <c r="Q10" s="33" t="str">
        <f t="shared" ref="Q10:Q11" si="1">IF(ISERROR((((G10*J10)-(L10*P10))*F10)/1000),"",(((G10*J10)-(L10*P10))*F10)/1000)</f>
        <v/>
      </c>
      <c r="R10" s="34" t="str">
        <f t="shared" ref="R10:R11" si="2">IF(ISERROR(((G10*J10)-(L10*P10))/1000),"",((G10*J10)-(L10*P10))/1000)</f>
        <v/>
      </c>
    </row>
    <row r="11" spans="1:23" x14ac:dyDescent="0.3">
      <c r="A11" s="25">
        <v>3</v>
      </c>
      <c r="B11" s="45"/>
      <c r="C11" s="203"/>
      <c r="D11" s="203"/>
      <c r="E11" s="203"/>
      <c r="F11" s="249">
        <f t="shared" si="0"/>
        <v>0</v>
      </c>
      <c r="G11" s="29"/>
      <c r="H11" s="49"/>
      <c r="I11" s="29"/>
      <c r="J11" s="30"/>
      <c r="K11" s="27"/>
      <c r="L11" s="31"/>
      <c r="M11" s="253" t="str">
        <f>IF(ISERROR(VLOOKUP(O11,'Type Codes'!A$8:D$33,2,FALSE)),"",VLOOKUP(O11,'Type Codes'!A$8:D$33,2,FALSE))</f>
        <v/>
      </c>
      <c r="N11" s="252" t="str">
        <f>IF(ISERROR(VLOOKUP(O11,'Type Codes'!A$8:D$33,3,FALSE)),"",VLOOKUP(O11,'Type Codes'!A$8:D$33,3,FALSE))</f>
        <v/>
      </c>
      <c r="O11" s="32"/>
      <c r="P11" s="252" t="str">
        <f>IF(ISERROR(VLOOKUP(O11,'Type Codes'!A$8:D$33,4,FALSE)),"",VLOOKUP(O11,'Type Codes'!A$8:D$33,4,FALSE))</f>
        <v/>
      </c>
      <c r="Q11" s="33" t="str">
        <f t="shared" si="1"/>
        <v/>
      </c>
      <c r="R11" s="34" t="str">
        <f t="shared" si="2"/>
        <v/>
      </c>
    </row>
    <row r="12" spans="1:23" x14ac:dyDescent="0.3">
      <c r="A12" s="25">
        <v>6</v>
      </c>
      <c r="B12" s="45"/>
      <c r="C12" s="203"/>
      <c r="D12" s="203"/>
      <c r="E12" s="203"/>
      <c r="F12" s="249">
        <f t="shared" si="0"/>
        <v>0</v>
      </c>
      <c r="G12" s="29"/>
      <c r="H12" s="49"/>
      <c r="I12" s="29"/>
      <c r="J12" s="30"/>
      <c r="K12" s="27"/>
      <c r="L12" s="31"/>
      <c r="M12" s="253" t="str">
        <f>IF(ISERROR(VLOOKUP(O12,'Type Codes'!A$8:D$33,2,FALSE)),"",VLOOKUP(O12,'Type Codes'!A$8:D$33,2,FALSE))</f>
        <v/>
      </c>
      <c r="N12" s="252" t="str">
        <f>IF(ISERROR(VLOOKUP(O12,'Type Codes'!A$8:D$33,3,FALSE)),"",VLOOKUP(O12,'Type Codes'!A$8:D$33,3,FALSE))</f>
        <v/>
      </c>
      <c r="O12" s="32"/>
      <c r="P12" s="252" t="str">
        <f>IF(ISERROR(VLOOKUP(O12,'Type Codes'!A$8:D$33,4,FALSE)),"",VLOOKUP(O12,'Type Codes'!A$8:D$33,4,FALSE))</f>
        <v/>
      </c>
      <c r="Q12" s="33" t="str">
        <f t="shared" ref="Q12:Q18" si="3">IF(ISERROR((((G12*J12)-(L12*P12))*F12)/1000),"",(((G12*J12)-(L12*P12))*F12)/1000)</f>
        <v/>
      </c>
      <c r="R12" s="34" t="str">
        <f t="shared" ref="R12:R18" si="4">IF(ISERROR(((G12*J12)-(L12*P12))/1000),"",((G12*J12)-(L12*P12))/1000)</f>
        <v/>
      </c>
    </row>
    <row r="13" spans="1:23" x14ac:dyDescent="0.3">
      <c r="A13" s="25">
        <v>7</v>
      </c>
      <c r="B13" s="45"/>
      <c r="C13" s="203"/>
      <c r="D13" s="203"/>
      <c r="E13" s="203"/>
      <c r="F13" s="249">
        <f t="shared" si="0"/>
        <v>0</v>
      </c>
      <c r="G13" s="29"/>
      <c r="H13" s="49"/>
      <c r="I13" s="29"/>
      <c r="J13" s="30"/>
      <c r="K13" s="27"/>
      <c r="L13" s="31"/>
      <c r="M13" s="253" t="str">
        <f>IF(ISERROR(VLOOKUP(O13,'Type Codes'!A$8:D$33,2,FALSE)),"",VLOOKUP(O13,'Type Codes'!A$8:D$33,2,FALSE))</f>
        <v/>
      </c>
      <c r="N13" s="252" t="str">
        <f>IF(ISERROR(VLOOKUP(O13,'Type Codes'!A$8:D$33,3,FALSE)),"",VLOOKUP(O13,'Type Codes'!A$8:D$33,3,FALSE))</f>
        <v/>
      </c>
      <c r="O13" s="32"/>
      <c r="P13" s="252" t="str">
        <f>IF(ISERROR(VLOOKUP(O13,'Type Codes'!A$8:D$33,4,FALSE)),"",VLOOKUP(O13,'Type Codes'!A$8:D$33,4,FALSE))</f>
        <v/>
      </c>
      <c r="Q13" s="33" t="str">
        <f t="shared" si="3"/>
        <v/>
      </c>
      <c r="R13" s="34" t="str">
        <f t="shared" si="4"/>
        <v/>
      </c>
    </row>
    <row r="14" spans="1:23" x14ac:dyDescent="0.3">
      <c r="A14" s="25">
        <v>8</v>
      </c>
      <c r="B14" s="45"/>
      <c r="C14" s="203"/>
      <c r="D14" s="203"/>
      <c r="E14" s="203"/>
      <c r="F14" s="249">
        <f t="shared" si="0"/>
        <v>0</v>
      </c>
      <c r="G14" s="29"/>
      <c r="H14" s="49"/>
      <c r="I14" s="29"/>
      <c r="J14" s="30"/>
      <c r="K14" s="27"/>
      <c r="L14" s="31"/>
      <c r="M14" s="253" t="str">
        <f>IF(ISERROR(VLOOKUP(O14,'Type Codes'!A$8:D$33,2,FALSE)),"",VLOOKUP(O14,'Type Codes'!A$8:D$33,2,FALSE))</f>
        <v/>
      </c>
      <c r="N14" s="252" t="str">
        <f>IF(ISERROR(VLOOKUP(O14,'Type Codes'!A$8:D$33,3,FALSE)),"",VLOOKUP(O14,'Type Codes'!A$8:D$33,3,FALSE))</f>
        <v/>
      </c>
      <c r="O14" s="32"/>
      <c r="P14" s="252" t="str">
        <f>IF(ISERROR(VLOOKUP(O14,'Type Codes'!A$8:D$33,4,FALSE)),"",VLOOKUP(O14,'Type Codes'!A$8:D$33,4,FALSE))</f>
        <v/>
      </c>
      <c r="Q14" s="33" t="str">
        <f t="shared" si="3"/>
        <v/>
      </c>
      <c r="R14" s="34" t="str">
        <f t="shared" si="4"/>
        <v/>
      </c>
    </row>
    <row r="15" spans="1:23" x14ac:dyDescent="0.3">
      <c r="A15" s="25">
        <v>9</v>
      </c>
      <c r="B15" s="45"/>
      <c r="C15" s="203"/>
      <c r="D15" s="203"/>
      <c r="E15" s="203"/>
      <c r="F15" s="249">
        <f t="shared" si="0"/>
        <v>0</v>
      </c>
      <c r="G15" s="29"/>
      <c r="H15" s="49"/>
      <c r="I15" s="29"/>
      <c r="J15" s="30"/>
      <c r="K15" s="27"/>
      <c r="L15" s="31"/>
      <c r="M15" s="253" t="str">
        <f>IF(ISERROR(VLOOKUP(O15,'Type Codes'!A$8:D$33,2,FALSE)),"",VLOOKUP(O15,'Type Codes'!A$8:D$33,2,FALSE))</f>
        <v/>
      </c>
      <c r="N15" s="252" t="str">
        <f>IF(ISERROR(VLOOKUP(O15,'Type Codes'!A$8:D$33,3,FALSE)),"",VLOOKUP(O15,'Type Codes'!A$8:D$33,3,FALSE))</f>
        <v/>
      </c>
      <c r="O15" s="32"/>
      <c r="P15" s="252" t="str">
        <f>IF(ISERROR(VLOOKUP(O15,'Type Codes'!A$8:D$33,4,FALSE)),"",VLOOKUP(O15,'Type Codes'!A$8:D$33,4,FALSE))</f>
        <v/>
      </c>
      <c r="Q15" s="33" t="str">
        <f t="shared" si="3"/>
        <v/>
      </c>
      <c r="R15" s="34" t="str">
        <f t="shared" si="4"/>
        <v/>
      </c>
    </row>
    <row r="16" spans="1:23" x14ac:dyDescent="0.3">
      <c r="A16" s="25">
        <v>10</v>
      </c>
      <c r="B16" s="45"/>
      <c r="C16" s="203"/>
      <c r="D16" s="203"/>
      <c r="E16" s="203"/>
      <c r="F16" s="249">
        <f t="shared" si="0"/>
        <v>0</v>
      </c>
      <c r="G16" s="29"/>
      <c r="H16" s="49"/>
      <c r="I16" s="29"/>
      <c r="J16" s="30"/>
      <c r="K16" s="27"/>
      <c r="L16" s="31"/>
      <c r="M16" s="253" t="str">
        <f>IF(ISERROR(VLOOKUP(O16,'Type Codes'!A$8:D$33,2,FALSE)),"",VLOOKUP(O16,'Type Codes'!A$8:D$33,2,FALSE))</f>
        <v/>
      </c>
      <c r="N16" s="252" t="str">
        <f>IF(ISERROR(VLOOKUP(O16,'Type Codes'!A$8:D$33,3,FALSE)),"",VLOOKUP(O16,'Type Codes'!A$8:D$33,3,FALSE))</f>
        <v/>
      </c>
      <c r="O16" s="32"/>
      <c r="P16" s="252" t="str">
        <f>IF(ISERROR(VLOOKUP(O16,'Type Codes'!A$8:D$33,4,FALSE)),"",VLOOKUP(O16,'Type Codes'!A$8:D$33,4,FALSE))</f>
        <v/>
      </c>
      <c r="Q16" s="33" t="str">
        <f t="shared" si="3"/>
        <v/>
      </c>
      <c r="R16" s="34" t="str">
        <f t="shared" si="4"/>
        <v/>
      </c>
    </row>
    <row r="17" spans="1:18" x14ac:dyDescent="0.3">
      <c r="A17" s="25">
        <v>11</v>
      </c>
      <c r="B17" s="45"/>
      <c r="C17" s="203"/>
      <c r="D17" s="203"/>
      <c r="E17" s="203"/>
      <c r="F17" s="249">
        <f t="shared" si="0"/>
        <v>0</v>
      </c>
      <c r="G17" s="29"/>
      <c r="H17" s="49"/>
      <c r="I17" s="29"/>
      <c r="J17" s="30"/>
      <c r="K17" s="27"/>
      <c r="L17" s="31"/>
      <c r="M17" s="253" t="str">
        <f>IF(ISERROR(VLOOKUP(O17,'Type Codes'!A$8:D$33,2,FALSE)),"",VLOOKUP(O17,'Type Codes'!A$8:D$33,2,FALSE))</f>
        <v/>
      </c>
      <c r="N17" s="252" t="str">
        <f>IF(ISERROR(VLOOKUP(O17,'Type Codes'!A$8:D$33,3,FALSE)),"",VLOOKUP(O17,'Type Codes'!A$8:D$33,3,FALSE))</f>
        <v/>
      </c>
      <c r="O17" s="32"/>
      <c r="P17" s="252" t="str">
        <f>IF(ISERROR(VLOOKUP(O17,'Type Codes'!A$8:D$33,4,FALSE)),"",VLOOKUP(O17,'Type Codes'!A$8:D$33,4,FALSE))</f>
        <v/>
      </c>
      <c r="Q17" s="33" t="str">
        <f t="shared" si="3"/>
        <v/>
      </c>
      <c r="R17" s="34" t="str">
        <f t="shared" si="4"/>
        <v/>
      </c>
    </row>
    <row r="18" spans="1:18" ht="17.25" thickBot="1" x14ac:dyDescent="0.35">
      <c r="A18" s="25">
        <v>12</v>
      </c>
      <c r="B18" s="45"/>
      <c r="C18" s="203"/>
      <c r="D18" s="203"/>
      <c r="E18" s="203"/>
      <c r="F18" s="249">
        <f t="shared" si="0"/>
        <v>0</v>
      </c>
      <c r="G18" s="29"/>
      <c r="H18" s="49"/>
      <c r="I18" s="29"/>
      <c r="J18" s="30"/>
      <c r="K18" s="27"/>
      <c r="L18" s="31"/>
      <c r="M18" s="253" t="str">
        <f>IF(ISERROR(VLOOKUP(O18,'Type Codes'!A$8:D$33,2,FALSE)),"",VLOOKUP(O18,'Type Codes'!A$8:D$33,2,FALSE))</f>
        <v/>
      </c>
      <c r="N18" s="252" t="str">
        <f>IF(ISERROR(VLOOKUP(O18,'Type Codes'!A$8:D$33,3,FALSE)),"",VLOOKUP(O18,'Type Codes'!A$8:D$33,3,FALSE))</f>
        <v/>
      </c>
      <c r="O18" s="32"/>
      <c r="P18" s="252" t="str">
        <f>IF(ISERROR(VLOOKUP(O18,'Type Codes'!A$8:D$33,4,FALSE)),"",VLOOKUP(O18,'Type Codes'!A$8:D$33,4,FALSE))</f>
        <v/>
      </c>
      <c r="Q18" s="33" t="str">
        <f t="shared" si="3"/>
        <v/>
      </c>
      <c r="R18" s="34" t="str">
        <f t="shared" si="4"/>
        <v/>
      </c>
    </row>
    <row r="19" spans="1:18" s="21" customFormat="1" ht="17.25" thickBot="1" x14ac:dyDescent="0.35">
      <c r="B19" s="335" t="s">
        <v>317</v>
      </c>
      <c r="C19" s="336"/>
      <c r="D19" s="336"/>
      <c r="E19" s="336"/>
      <c r="F19" s="336"/>
      <c r="G19" s="336"/>
      <c r="H19" s="336"/>
      <c r="I19" s="336"/>
      <c r="J19" s="336"/>
      <c r="K19" s="336"/>
      <c r="L19" s="336"/>
      <c r="M19" s="336"/>
      <c r="N19" s="336"/>
      <c r="O19" s="336"/>
      <c r="P19" s="336"/>
      <c r="Q19" s="336"/>
      <c r="R19" s="339"/>
    </row>
    <row r="20" spans="1:18" x14ac:dyDescent="0.3">
      <c r="A20" s="25">
        <v>13</v>
      </c>
      <c r="B20" s="45"/>
      <c r="C20" s="203"/>
      <c r="D20" s="203"/>
      <c r="E20" s="203"/>
      <c r="F20" s="249">
        <f>C20*D20*E20</f>
        <v>0</v>
      </c>
      <c r="G20" s="29"/>
      <c r="H20" s="49"/>
      <c r="I20" s="29"/>
      <c r="J20" s="30"/>
      <c r="K20" s="27"/>
      <c r="L20" s="31"/>
      <c r="M20" s="253" t="str">
        <f>IF(ISERROR(VLOOKUP(O20,'Type Codes'!A$8:D$33,2,FALSE)),"",VLOOKUP(O20,'Type Codes'!A$8:D$33,2,FALSE))</f>
        <v/>
      </c>
      <c r="N20" s="252" t="str">
        <f>IF(ISERROR(VLOOKUP(O20,'Type Codes'!A$8:D$33,3,FALSE)),"",VLOOKUP(O20,'Type Codes'!A$8:D$33,3,FALSE))</f>
        <v/>
      </c>
      <c r="O20" s="32"/>
      <c r="P20" s="252" t="str">
        <f>IF(ISERROR(VLOOKUP(O20,'Type Codes'!A$8:D$33,4,FALSE)),"",VLOOKUP(O20,'Type Codes'!A$8:D$33,4,FALSE))</f>
        <v/>
      </c>
      <c r="Q20" s="33" t="str">
        <f>IF(ISERROR((((G20*J20)-(L20*P20))*F20)/1000),"",(((G20*J20)-(L20*P20))*F20)/1000)</f>
        <v/>
      </c>
      <c r="R20" s="34" t="str">
        <f>IF(ISERROR(((G20*J20)-(L20*P20))/1000),"",((G20*J20)-(L20*P20))/1000)</f>
        <v/>
      </c>
    </row>
    <row r="21" spans="1:18" x14ac:dyDescent="0.3">
      <c r="A21" s="25">
        <v>14</v>
      </c>
      <c r="B21" s="45"/>
      <c r="C21" s="203"/>
      <c r="D21" s="203"/>
      <c r="E21" s="203"/>
      <c r="F21" s="249">
        <f t="shared" ref="F21:F58" si="5">C21*D21*E21</f>
        <v>0</v>
      </c>
      <c r="G21" s="29"/>
      <c r="H21" s="49"/>
      <c r="I21" s="29"/>
      <c r="J21" s="30"/>
      <c r="K21" s="27"/>
      <c r="L21" s="31"/>
      <c r="M21" s="253" t="str">
        <f>IF(ISERROR(VLOOKUP(O21,'Type Codes'!A$8:D$33,2,FALSE)),"",VLOOKUP(O21,'Type Codes'!A$8:D$33,2,FALSE))</f>
        <v/>
      </c>
      <c r="N21" s="252" t="str">
        <f>IF(ISERROR(VLOOKUP(O21,'Type Codes'!A$8:D$33,3,FALSE)),"",VLOOKUP(O21,'Type Codes'!A$8:D$33,3,FALSE))</f>
        <v/>
      </c>
      <c r="O21" s="32"/>
      <c r="P21" s="252" t="str">
        <f>IF(ISERROR(VLOOKUP(O21,'Type Codes'!A$8:D$33,4,FALSE)),"",VLOOKUP(O21,'Type Codes'!A$8:D$33,4,FALSE))</f>
        <v/>
      </c>
      <c r="Q21" s="33" t="str">
        <f t="shared" ref="Q21" si="6">IF(ISERROR((((G21*J21)-(L21*P21))*F21)/1000),"",(((G21*J21)-(L21*P21))*F21)/1000)</f>
        <v/>
      </c>
      <c r="R21" s="34" t="str">
        <f t="shared" ref="R21" si="7">IF(ISERROR(((G21*J21)-(L21*P21))/1000),"",((G21*J21)-(L21*P21))/1000)</f>
        <v/>
      </c>
    </row>
    <row r="22" spans="1:18" x14ac:dyDescent="0.3">
      <c r="A22" s="25">
        <v>15</v>
      </c>
      <c r="B22" s="45"/>
      <c r="C22" s="203"/>
      <c r="D22" s="203"/>
      <c r="E22" s="203"/>
      <c r="F22" s="249">
        <f t="shared" si="5"/>
        <v>0</v>
      </c>
      <c r="G22" s="29"/>
      <c r="H22" s="49"/>
      <c r="I22" s="29"/>
      <c r="J22" s="30"/>
      <c r="K22" s="27"/>
      <c r="L22" s="31"/>
      <c r="M22" s="253" t="str">
        <f>IF(ISERROR(VLOOKUP(O22,'Type Codes'!A$8:D$33,2,FALSE)),"",VLOOKUP(O22,'Type Codes'!A$8:D$33,2,FALSE))</f>
        <v/>
      </c>
      <c r="N22" s="252" t="str">
        <f>IF(ISERROR(VLOOKUP(O22,'Type Codes'!A$8:D$33,3,FALSE)),"",VLOOKUP(O22,'Type Codes'!A$8:D$33,3,FALSE))</f>
        <v/>
      </c>
      <c r="O22" s="32"/>
      <c r="P22" s="252" t="str">
        <f>IF(ISERROR(VLOOKUP(O22,'Type Codes'!A$8:D$33,4,FALSE)),"",VLOOKUP(O22,'Type Codes'!A$8:D$33,4,FALSE))</f>
        <v/>
      </c>
      <c r="Q22" s="33" t="str">
        <f t="shared" ref="Q22:Q48" si="8">IF(ISERROR((((G22*J22)-(L22*P22))*F22)/1000),"",(((G22*J22)-(L22*P22))*F22)/1000)</f>
        <v/>
      </c>
      <c r="R22" s="34" t="str">
        <f t="shared" ref="R22:R48" si="9">IF(ISERROR(((G22*J22)-(L22*P22))/1000),"",((G22*J22)-(L22*P22))/1000)</f>
        <v/>
      </c>
    </row>
    <row r="23" spans="1:18" x14ac:dyDescent="0.3">
      <c r="A23" s="25">
        <v>16</v>
      </c>
      <c r="B23" s="45"/>
      <c r="C23" s="203"/>
      <c r="D23" s="203"/>
      <c r="E23" s="203"/>
      <c r="F23" s="249">
        <f t="shared" si="5"/>
        <v>0</v>
      </c>
      <c r="G23" s="29"/>
      <c r="H23" s="49"/>
      <c r="I23" s="29"/>
      <c r="J23" s="30"/>
      <c r="K23" s="27"/>
      <c r="L23" s="31"/>
      <c r="M23" s="253" t="str">
        <f>IF(ISERROR(VLOOKUP(O23,'Type Codes'!A$8:D$33,2,FALSE)),"",VLOOKUP(O23,'Type Codes'!A$8:D$33,2,FALSE))</f>
        <v/>
      </c>
      <c r="N23" s="252" t="str">
        <f>IF(ISERROR(VLOOKUP(O23,'Type Codes'!A$8:D$33,3,FALSE)),"",VLOOKUP(O23,'Type Codes'!A$8:D$33,3,FALSE))</f>
        <v/>
      </c>
      <c r="O23" s="32"/>
      <c r="P23" s="252" t="str">
        <f>IF(ISERROR(VLOOKUP(O23,'Type Codes'!A$8:D$33,4,FALSE)),"",VLOOKUP(O23,'Type Codes'!A$8:D$33,4,FALSE))</f>
        <v/>
      </c>
      <c r="Q23" s="33" t="str">
        <f t="shared" si="8"/>
        <v/>
      </c>
      <c r="R23" s="34" t="str">
        <f t="shared" si="9"/>
        <v/>
      </c>
    </row>
    <row r="24" spans="1:18" x14ac:dyDescent="0.3">
      <c r="A24" s="25">
        <v>17</v>
      </c>
      <c r="B24" s="45"/>
      <c r="C24" s="203"/>
      <c r="D24" s="203"/>
      <c r="E24" s="203"/>
      <c r="F24" s="249">
        <f t="shared" si="5"/>
        <v>0</v>
      </c>
      <c r="G24" s="29"/>
      <c r="H24" s="49"/>
      <c r="I24" s="29"/>
      <c r="J24" s="30"/>
      <c r="K24" s="27"/>
      <c r="L24" s="31"/>
      <c r="M24" s="253" t="str">
        <f>IF(ISERROR(VLOOKUP(O24,'Type Codes'!A$8:D$33,2,FALSE)),"",VLOOKUP(O24,'Type Codes'!A$8:D$33,2,FALSE))</f>
        <v/>
      </c>
      <c r="N24" s="252" t="str">
        <f>IF(ISERROR(VLOOKUP(O24,'Type Codes'!A$8:D$33,3,FALSE)),"",VLOOKUP(O24,'Type Codes'!A$8:D$33,3,FALSE))</f>
        <v/>
      </c>
      <c r="O24" s="32"/>
      <c r="P24" s="252" t="str">
        <f>IF(ISERROR(VLOOKUP(O24,'Type Codes'!A$8:D$33,4,FALSE)),"",VLOOKUP(O24,'Type Codes'!A$8:D$33,4,FALSE))</f>
        <v/>
      </c>
      <c r="Q24" s="33" t="str">
        <f t="shared" si="8"/>
        <v/>
      </c>
      <c r="R24" s="34" t="str">
        <f t="shared" si="9"/>
        <v/>
      </c>
    </row>
    <row r="25" spans="1:18" x14ac:dyDescent="0.3">
      <c r="A25" s="25">
        <v>18</v>
      </c>
      <c r="B25" s="45"/>
      <c r="C25" s="203"/>
      <c r="D25" s="203"/>
      <c r="E25" s="203"/>
      <c r="F25" s="249">
        <f t="shared" si="5"/>
        <v>0</v>
      </c>
      <c r="G25" s="29"/>
      <c r="H25" s="49"/>
      <c r="I25" s="29"/>
      <c r="J25" s="30"/>
      <c r="K25" s="27"/>
      <c r="L25" s="31"/>
      <c r="M25" s="253" t="str">
        <f>IF(ISERROR(VLOOKUP(O25,'Type Codes'!A$8:D$33,2,FALSE)),"",VLOOKUP(O25,'Type Codes'!A$8:D$33,2,FALSE))</f>
        <v/>
      </c>
      <c r="N25" s="252" t="str">
        <f>IF(ISERROR(VLOOKUP(O25,'Type Codes'!A$8:D$33,3,FALSE)),"",VLOOKUP(O25,'Type Codes'!A$8:D$33,3,FALSE))</f>
        <v/>
      </c>
      <c r="O25" s="32"/>
      <c r="P25" s="252" t="str">
        <f>IF(ISERROR(VLOOKUP(O25,'Type Codes'!A$8:D$33,4,FALSE)),"",VLOOKUP(O25,'Type Codes'!A$8:D$33,4,FALSE))</f>
        <v/>
      </c>
      <c r="Q25" s="33" t="str">
        <f t="shared" si="8"/>
        <v/>
      </c>
      <c r="R25" s="34" t="str">
        <f t="shared" si="9"/>
        <v/>
      </c>
    </row>
    <row r="26" spans="1:18" x14ac:dyDescent="0.3">
      <c r="A26" s="25">
        <v>19</v>
      </c>
      <c r="B26" s="45"/>
      <c r="C26" s="203"/>
      <c r="D26" s="203"/>
      <c r="E26" s="203"/>
      <c r="F26" s="249">
        <f t="shared" si="5"/>
        <v>0</v>
      </c>
      <c r="G26" s="29"/>
      <c r="H26" s="49"/>
      <c r="I26" s="29"/>
      <c r="J26" s="30"/>
      <c r="K26" s="27"/>
      <c r="L26" s="31"/>
      <c r="M26" s="253" t="str">
        <f>IF(ISERROR(VLOOKUP(O26,'Type Codes'!A$8:D$33,2,FALSE)),"",VLOOKUP(O26,'Type Codes'!A$8:D$33,2,FALSE))</f>
        <v/>
      </c>
      <c r="N26" s="252" t="str">
        <f>IF(ISERROR(VLOOKUP(O26,'Type Codes'!A$8:D$33,3,FALSE)),"",VLOOKUP(O26,'Type Codes'!A$8:D$33,3,FALSE))</f>
        <v/>
      </c>
      <c r="O26" s="32"/>
      <c r="P26" s="252" t="str">
        <f>IF(ISERROR(VLOOKUP(O26,'Type Codes'!A$8:D$33,4,FALSE)),"",VLOOKUP(O26,'Type Codes'!A$8:D$33,4,FALSE))</f>
        <v/>
      </c>
      <c r="Q26" s="33" t="str">
        <f t="shared" si="8"/>
        <v/>
      </c>
      <c r="R26" s="34" t="str">
        <f t="shared" si="9"/>
        <v/>
      </c>
    </row>
    <row r="27" spans="1:18" x14ac:dyDescent="0.3">
      <c r="A27" s="25">
        <v>20</v>
      </c>
      <c r="B27" s="45"/>
      <c r="C27" s="203"/>
      <c r="D27" s="203"/>
      <c r="E27" s="203"/>
      <c r="F27" s="249">
        <f t="shared" si="5"/>
        <v>0</v>
      </c>
      <c r="G27" s="29"/>
      <c r="H27" s="49"/>
      <c r="I27" s="29"/>
      <c r="J27" s="30"/>
      <c r="K27" s="27"/>
      <c r="L27" s="31"/>
      <c r="M27" s="253" t="str">
        <f>IF(ISERROR(VLOOKUP(O27,'Type Codes'!A$8:D$33,2,FALSE)),"",VLOOKUP(O27,'Type Codes'!A$8:D$33,2,FALSE))</f>
        <v/>
      </c>
      <c r="N27" s="252" t="str">
        <f>IF(ISERROR(VLOOKUP(O27,'Type Codes'!A$8:D$33,3,FALSE)),"",VLOOKUP(O27,'Type Codes'!A$8:D$33,3,FALSE))</f>
        <v/>
      </c>
      <c r="O27" s="32"/>
      <c r="P27" s="252" t="str">
        <f>IF(ISERROR(VLOOKUP(O27,'Type Codes'!A$8:D$33,4,FALSE)),"",VLOOKUP(O27,'Type Codes'!A$8:D$33,4,FALSE))</f>
        <v/>
      </c>
      <c r="Q27" s="33" t="str">
        <f t="shared" si="8"/>
        <v/>
      </c>
      <c r="R27" s="34" t="str">
        <f t="shared" si="9"/>
        <v/>
      </c>
    </row>
    <row r="28" spans="1:18" x14ac:dyDescent="0.3">
      <c r="A28" s="25">
        <v>21</v>
      </c>
      <c r="B28" s="45"/>
      <c r="C28" s="203"/>
      <c r="D28" s="203"/>
      <c r="E28" s="203"/>
      <c r="F28" s="249">
        <f t="shared" si="5"/>
        <v>0</v>
      </c>
      <c r="G28" s="29"/>
      <c r="H28" s="49"/>
      <c r="I28" s="29"/>
      <c r="J28" s="30"/>
      <c r="K28" s="27"/>
      <c r="L28" s="31"/>
      <c r="M28" s="253" t="str">
        <f>IF(ISERROR(VLOOKUP(O28,'Type Codes'!A$8:D$33,2,FALSE)),"",VLOOKUP(O28,'Type Codes'!A$8:D$33,2,FALSE))</f>
        <v/>
      </c>
      <c r="N28" s="252" t="str">
        <f>IF(ISERROR(VLOOKUP(O28,'Type Codes'!A$8:D$33,3,FALSE)),"",VLOOKUP(O28,'Type Codes'!A$8:D$33,3,FALSE))</f>
        <v/>
      </c>
      <c r="O28" s="32"/>
      <c r="P28" s="252" t="str">
        <f>IF(ISERROR(VLOOKUP(O28,'Type Codes'!A$8:D$33,4,FALSE)),"",VLOOKUP(O28,'Type Codes'!A$8:D$33,4,FALSE))</f>
        <v/>
      </c>
      <c r="Q28" s="33" t="str">
        <f t="shared" si="8"/>
        <v/>
      </c>
      <c r="R28" s="34" t="str">
        <f t="shared" si="9"/>
        <v/>
      </c>
    </row>
    <row r="29" spans="1:18" x14ac:dyDescent="0.3">
      <c r="A29" s="25">
        <v>22</v>
      </c>
      <c r="B29" s="45"/>
      <c r="C29" s="203"/>
      <c r="D29" s="203"/>
      <c r="E29" s="203"/>
      <c r="F29" s="249">
        <f t="shared" si="5"/>
        <v>0</v>
      </c>
      <c r="G29" s="29"/>
      <c r="H29" s="49"/>
      <c r="I29" s="29"/>
      <c r="J29" s="30"/>
      <c r="K29" s="27"/>
      <c r="L29" s="31"/>
      <c r="M29" s="253" t="str">
        <f>IF(ISERROR(VLOOKUP(O29,'Type Codes'!A$8:D$33,2,FALSE)),"",VLOOKUP(O29,'Type Codes'!A$8:D$33,2,FALSE))</f>
        <v/>
      </c>
      <c r="N29" s="252" t="str">
        <f>IF(ISERROR(VLOOKUP(O29,'Type Codes'!A$8:D$33,3,FALSE)),"",VLOOKUP(O29,'Type Codes'!A$8:D$33,3,FALSE))</f>
        <v/>
      </c>
      <c r="O29" s="32"/>
      <c r="P29" s="252" t="str">
        <f>IF(ISERROR(VLOOKUP(O29,'Type Codes'!A$8:D$33,4,FALSE)),"",VLOOKUP(O29,'Type Codes'!A$8:D$33,4,FALSE))</f>
        <v/>
      </c>
      <c r="Q29" s="33" t="str">
        <f t="shared" si="8"/>
        <v/>
      </c>
      <c r="R29" s="34" t="str">
        <f t="shared" si="9"/>
        <v/>
      </c>
    </row>
    <row r="30" spans="1:18" x14ac:dyDescent="0.3">
      <c r="A30" s="25">
        <v>23</v>
      </c>
      <c r="B30" s="45"/>
      <c r="C30" s="203"/>
      <c r="D30" s="203"/>
      <c r="E30" s="203"/>
      <c r="F30" s="249">
        <f t="shared" si="5"/>
        <v>0</v>
      </c>
      <c r="G30" s="29"/>
      <c r="H30" s="49"/>
      <c r="I30" s="29"/>
      <c r="J30" s="30"/>
      <c r="K30" s="27"/>
      <c r="L30" s="31"/>
      <c r="M30" s="253" t="str">
        <f>IF(ISERROR(VLOOKUP(O30,'Type Codes'!A$8:D$33,2,FALSE)),"",VLOOKUP(O30,'Type Codes'!A$8:D$33,2,FALSE))</f>
        <v/>
      </c>
      <c r="N30" s="252" t="str">
        <f>IF(ISERROR(VLOOKUP(O30,'Type Codes'!A$8:D$33,3,FALSE)),"",VLOOKUP(O30,'Type Codes'!A$8:D$33,3,FALSE))</f>
        <v/>
      </c>
      <c r="O30" s="32"/>
      <c r="P30" s="252" t="str">
        <f>IF(ISERROR(VLOOKUP(O30,'Type Codes'!A$8:D$33,4,FALSE)),"",VLOOKUP(O30,'Type Codes'!A$8:D$33,4,FALSE))</f>
        <v/>
      </c>
      <c r="Q30" s="33" t="str">
        <f t="shared" si="8"/>
        <v/>
      </c>
      <c r="R30" s="34" t="str">
        <f t="shared" si="9"/>
        <v/>
      </c>
    </row>
    <row r="31" spans="1:18" x14ac:dyDescent="0.3">
      <c r="A31" s="25">
        <v>24</v>
      </c>
      <c r="B31" s="45"/>
      <c r="C31" s="203"/>
      <c r="D31" s="203"/>
      <c r="E31" s="203"/>
      <c r="F31" s="249">
        <f t="shared" si="5"/>
        <v>0</v>
      </c>
      <c r="G31" s="29"/>
      <c r="H31" s="49"/>
      <c r="I31" s="29"/>
      <c r="J31" s="30"/>
      <c r="K31" s="27"/>
      <c r="L31" s="31"/>
      <c r="M31" s="253" t="str">
        <f>IF(ISERROR(VLOOKUP(O31,'Type Codes'!A$8:D$33,2,FALSE)),"",VLOOKUP(O31,'Type Codes'!A$8:D$33,2,FALSE))</f>
        <v/>
      </c>
      <c r="N31" s="252" t="str">
        <f>IF(ISERROR(VLOOKUP(O31,'Type Codes'!A$8:D$33,3,FALSE)),"",VLOOKUP(O31,'Type Codes'!A$8:D$33,3,FALSE))</f>
        <v/>
      </c>
      <c r="O31" s="32"/>
      <c r="P31" s="252" t="str">
        <f>IF(ISERROR(VLOOKUP(O31,'Type Codes'!A$8:D$33,4,FALSE)),"",VLOOKUP(O31,'Type Codes'!A$8:D$33,4,FALSE))</f>
        <v/>
      </c>
      <c r="Q31" s="33" t="str">
        <f t="shared" si="8"/>
        <v/>
      </c>
      <c r="R31" s="34" t="str">
        <f t="shared" si="9"/>
        <v/>
      </c>
    </row>
    <row r="32" spans="1:18" x14ac:dyDescent="0.3">
      <c r="A32" s="25">
        <v>25</v>
      </c>
      <c r="B32" s="45"/>
      <c r="C32" s="203"/>
      <c r="D32" s="203"/>
      <c r="E32" s="203"/>
      <c r="F32" s="249">
        <f t="shared" si="5"/>
        <v>0</v>
      </c>
      <c r="G32" s="29"/>
      <c r="H32" s="49"/>
      <c r="I32" s="29"/>
      <c r="J32" s="30"/>
      <c r="K32" s="27"/>
      <c r="L32" s="31"/>
      <c r="M32" s="253" t="str">
        <f>IF(ISERROR(VLOOKUP(O32,'Type Codes'!A$8:D$33,2,FALSE)),"",VLOOKUP(O32,'Type Codes'!A$8:D$33,2,FALSE))</f>
        <v/>
      </c>
      <c r="N32" s="252" t="str">
        <f>IF(ISERROR(VLOOKUP(O32,'Type Codes'!A$8:D$33,3,FALSE)),"",VLOOKUP(O32,'Type Codes'!A$8:D$33,3,FALSE))</f>
        <v/>
      </c>
      <c r="O32" s="32"/>
      <c r="P32" s="252" t="str">
        <f>IF(ISERROR(VLOOKUP(O32,'Type Codes'!A$8:D$33,4,FALSE)),"",VLOOKUP(O32,'Type Codes'!A$8:D$33,4,FALSE))</f>
        <v/>
      </c>
      <c r="Q32" s="33" t="str">
        <f t="shared" si="8"/>
        <v/>
      </c>
      <c r="R32" s="34" t="str">
        <f t="shared" si="9"/>
        <v/>
      </c>
    </row>
    <row r="33" spans="1:18" x14ac:dyDescent="0.3">
      <c r="A33" s="25">
        <v>26</v>
      </c>
      <c r="B33" s="45"/>
      <c r="C33" s="203"/>
      <c r="D33" s="203"/>
      <c r="E33" s="203"/>
      <c r="F33" s="249">
        <f t="shared" si="5"/>
        <v>0</v>
      </c>
      <c r="G33" s="29"/>
      <c r="H33" s="49"/>
      <c r="I33" s="29"/>
      <c r="J33" s="30"/>
      <c r="K33" s="27"/>
      <c r="L33" s="31"/>
      <c r="M33" s="253" t="str">
        <f>IF(ISERROR(VLOOKUP(O33,'Type Codes'!A$8:D$33,2,FALSE)),"",VLOOKUP(O33,'Type Codes'!A$8:D$33,2,FALSE))</f>
        <v/>
      </c>
      <c r="N33" s="252" t="str">
        <f>IF(ISERROR(VLOOKUP(O33,'Type Codes'!A$8:D$33,3,FALSE)),"",VLOOKUP(O33,'Type Codes'!A$8:D$33,3,FALSE))</f>
        <v/>
      </c>
      <c r="O33" s="32"/>
      <c r="P33" s="252" t="str">
        <f>IF(ISERROR(VLOOKUP(O33,'Type Codes'!A$8:D$33,4,FALSE)),"",VLOOKUP(O33,'Type Codes'!A$8:D$33,4,FALSE))</f>
        <v/>
      </c>
      <c r="Q33" s="33" t="str">
        <f t="shared" si="8"/>
        <v/>
      </c>
      <c r="R33" s="34" t="str">
        <f t="shared" si="9"/>
        <v/>
      </c>
    </row>
    <row r="34" spans="1:18" x14ac:dyDescent="0.3">
      <c r="A34" s="25">
        <v>27</v>
      </c>
      <c r="B34" s="45"/>
      <c r="C34" s="203"/>
      <c r="D34" s="203"/>
      <c r="E34" s="203"/>
      <c r="F34" s="249">
        <f t="shared" si="5"/>
        <v>0</v>
      </c>
      <c r="G34" s="29"/>
      <c r="H34" s="49"/>
      <c r="I34" s="29"/>
      <c r="J34" s="30"/>
      <c r="K34" s="27"/>
      <c r="L34" s="31"/>
      <c r="M34" s="253" t="str">
        <f>IF(ISERROR(VLOOKUP(O34,'Type Codes'!A$8:D$33,2,FALSE)),"",VLOOKUP(O34,'Type Codes'!A$8:D$33,2,FALSE))</f>
        <v/>
      </c>
      <c r="N34" s="252" t="str">
        <f>IF(ISERROR(VLOOKUP(O34,'Type Codes'!A$8:D$33,3,FALSE)),"",VLOOKUP(O34,'Type Codes'!A$8:D$33,3,FALSE))</f>
        <v/>
      </c>
      <c r="O34" s="32"/>
      <c r="P34" s="252" t="str">
        <f>IF(ISERROR(VLOOKUP(O34,'Type Codes'!A$8:D$33,4,FALSE)),"",VLOOKUP(O34,'Type Codes'!A$8:D$33,4,FALSE))</f>
        <v/>
      </c>
      <c r="Q34" s="33" t="str">
        <f t="shared" si="8"/>
        <v/>
      </c>
      <c r="R34" s="34" t="str">
        <f t="shared" si="9"/>
        <v/>
      </c>
    </row>
    <row r="35" spans="1:18" x14ac:dyDescent="0.3">
      <c r="A35" s="25">
        <v>28</v>
      </c>
      <c r="B35" s="45"/>
      <c r="C35" s="203"/>
      <c r="D35" s="203"/>
      <c r="E35" s="203"/>
      <c r="F35" s="249">
        <f t="shared" si="5"/>
        <v>0</v>
      </c>
      <c r="G35" s="29"/>
      <c r="H35" s="49"/>
      <c r="I35" s="29"/>
      <c r="J35" s="30"/>
      <c r="K35" s="27"/>
      <c r="L35" s="31"/>
      <c r="M35" s="253" t="str">
        <f>IF(ISERROR(VLOOKUP(O35,'Type Codes'!A$8:D$33,2,FALSE)),"",VLOOKUP(O35,'Type Codes'!A$8:D$33,2,FALSE))</f>
        <v/>
      </c>
      <c r="N35" s="252" t="str">
        <f>IF(ISERROR(VLOOKUP(O35,'Type Codes'!A$8:D$33,3,FALSE)),"",VLOOKUP(O35,'Type Codes'!A$8:D$33,3,FALSE))</f>
        <v/>
      </c>
      <c r="O35" s="32"/>
      <c r="P35" s="252" t="str">
        <f>IF(ISERROR(VLOOKUP(O35,'Type Codes'!A$8:D$33,4,FALSE)),"",VLOOKUP(O35,'Type Codes'!A$8:D$33,4,FALSE))</f>
        <v/>
      </c>
      <c r="Q35" s="33" t="str">
        <f t="shared" si="8"/>
        <v/>
      </c>
      <c r="R35" s="34" t="str">
        <f t="shared" si="9"/>
        <v/>
      </c>
    </row>
    <row r="36" spans="1:18" x14ac:dyDescent="0.3">
      <c r="A36" s="25">
        <v>29</v>
      </c>
      <c r="B36" s="45"/>
      <c r="C36" s="203"/>
      <c r="D36" s="203"/>
      <c r="E36" s="203"/>
      <c r="F36" s="249">
        <f t="shared" si="5"/>
        <v>0</v>
      </c>
      <c r="G36" s="29"/>
      <c r="H36" s="49"/>
      <c r="I36" s="29"/>
      <c r="J36" s="30"/>
      <c r="K36" s="27"/>
      <c r="L36" s="31"/>
      <c r="M36" s="253" t="str">
        <f>IF(ISERROR(VLOOKUP(O36,'Type Codes'!A$8:D$33,2,FALSE)),"",VLOOKUP(O36,'Type Codes'!A$8:D$33,2,FALSE))</f>
        <v/>
      </c>
      <c r="N36" s="252" t="str">
        <f>IF(ISERROR(VLOOKUP(O36,'Type Codes'!A$8:D$33,3,FALSE)),"",VLOOKUP(O36,'Type Codes'!A$8:D$33,3,FALSE))</f>
        <v/>
      </c>
      <c r="O36" s="32"/>
      <c r="P36" s="252" t="str">
        <f>IF(ISERROR(VLOOKUP(O36,'Type Codes'!A$8:D$33,4,FALSE)),"",VLOOKUP(O36,'Type Codes'!A$8:D$33,4,FALSE))</f>
        <v/>
      </c>
      <c r="Q36" s="33" t="str">
        <f t="shared" si="8"/>
        <v/>
      </c>
      <c r="R36" s="34" t="str">
        <f t="shared" si="9"/>
        <v/>
      </c>
    </row>
    <row r="37" spans="1:18" x14ac:dyDescent="0.3">
      <c r="A37" s="25">
        <v>30</v>
      </c>
      <c r="B37" s="45"/>
      <c r="C37" s="203"/>
      <c r="D37" s="203"/>
      <c r="E37" s="203"/>
      <c r="F37" s="249">
        <f t="shared" si="5"/>
        <v>0</v>
      </c>
      <c r="G37" s="29"/>
      <c r="H37" s="49"/>
      <c r="I37" s="29"/>
      <c r="J37" s="35"/>
      <c r="K37" s="27"/>
      <c r="L37" s="31"/>
      <c r="M37" s="253" t="str">
        <f>IF(ISERROR(VLOOKUP(O37,'Type Codes'!A$8:D$33,2,FALSE)),"",VLOOKUP(O37,'Type Codes'!A$8:D$33,2,FALSE))</f>
        <v/>
      </c>
      <c r="N37" s="252" t="str">
        <f>IF(ISERROR(VLOOKUP(O37,'Type Codes'!A$8:D$33,3,FALSE)),"",VLOOKUP(O37,'Type Codes'!A$8:D$33,3,FALSE))</f>
        <v/>
      </c>
      <c r="O37" s="32"/>
      <c r="P37" s="252" t="str">
        <f>IF(ISERROR(VLOOKUP(O37,'Type Codes'!A$8:D$33,4,FALSE)),"",VLOOKUP(O37,'Type Codes'!A$8:D$33,4,FALSE))</f>
        <v/>
      </c>
      <c r="Q37" s="33" t="str">
        <f t="shared" si="8"/>
        <v/>
      </c>
      <c r="R37" s="34" t="str">
        <f t="shared" si="9"/>
        <v/>
      </c>
    </row>
    <row r="38" spans="1:18" x14ac:dyDescent="0.3">
      <c r="A38" s="25">
        <v>31</v>
      </c>
      <c r="B38" s="45"/>
      <c r="C38" s="203"/>
      <c r="D38" s="203"/>
      <c r="E38" s="203"/>
      <c r="F38" s="249">
        <f t="shared" si="5"/>
        <v>0</v>
      </c>
      <c r="G38" s="29"/>
      <c r="H38" s="49"/>
      <c r="I38" s="29"/>
      <c r="J38" s="30"/>
      <c r="K38" s="27"/>
      <c r="L38" s="31"/>
      <c r="M38" s="253" t="str">
        <f>IF(ISERROR(VLOOKUP(O38,'Type Codes'!A$8:D$33,2,FALSE)),"",VLOOKUP(O38,'Type Codes'!A$8:D$33,2,FALSE))</f>
        <v/>
      </c>
      <c r="N38" s="252" t="str">
        <f>IF(ISERROR(VLOOKUP(O38,'Type Codes'!A$8:D$33,3,FALSE)),"",VLOOKUP(O38,'Type Codes'!A$8:D$33,3,FALSE))</f>
        <v/>
      </c>
      <c r="O38" s="32"/>
      <c r="P38" s="252" t="str">
        <f>IF(ISERROR(VLOOKUP(O38,'Type Codes'!A$8:D$33,4,FALSE)),"",VLOOKUP(O38,'Type Codes'!A$8:D$33,4,FALSE))</f>
        <v/>
      </c>
      <c r="Q38" s="33" t="str">
        <f t="shared" si="8"/>
        <v/>
      </c>
      <c r="R38" s="34" t="str">
        <f t="shared" si="9"/>
        <v/>
      </c>
    </row>
    <row r="39" spans="1:18" x14ac:dyDescent="0.3">
      <c r="A39" s="25">
        <v>32</v>
      </c>
      <c r="B39" s="45"/>
      <c r="C39" s="203"/>
      <c r="D39" s="203"/>
      <c r="E39" s="203"/>
      <c r="F39" s="249">
        <f t="shared" si="5"/>
        <v>0</v>
      </c>
      <c r="G39" s="29"/>
      <c r="H39" s="49"/>
      <c r="I39" s="29"/>
      <c r="J39" s="35"/>
      <c r="K39" s="27"/>
      <c r="L39" s="31"/>
      <c r="M39" s="253" t="str">
        <f>IF(ISERROR(VLOOKUP(O39,'Type Codes'!A$8:D$33,2,FALSE)),"",VLOOKUP(O39,'Type Codes'!A$8:D$33,2,FALSE))</f>
        <v/>
      </c>
      <c r="N39" s="252" t="str">
        <f>IF(ISERROR(VLOOKUP(O39,'Type Codes'!A$8:D$33,3,FALSE)),"",VLOOKUP(O39,'Type Codes'!A$8:D$33,3,FALSE))</f>
        <v/>
      </c>
      <c r="O39" s="32"/>
      <c r="P39" s="252" t="str">
        <f>IF(ISERROR(VLOOKUP(O39,'Type Codes'!A$8:D$33,4,FALSE)),"",VLOOKUP(O39,'Type Codes'!A$8:D$33,4,FALSE))</f>
        <v/>
      </c>
      <c r="Q39" s="33" t="str">
        <f t="shared" si="8"/>
        <v/>
      </c>
      <c r="R39" s="34" t="str">
        <f t="shared" si="9"/>
        <v/>
      </c>
    </row>
    <row r="40" spans="1:18" x14ac:dyDescent="0.3">
      <c r="A40" s="25">
        <v>33</v>
      </c>
      <c r="B40" s="45"/>
      <c r="C40" s="203"/>
      <c r="D40" s="203"/>
      <c r="E40" s="203"/>
      <c r="F40" s="249">
        <f t="shared" si="5"/>
        <v>0</v>
      </c>
      <c r="G40" s="29"/>
      <c r="H40" s="49"/>
      <c r="I40" s="29"/>
      <c r="J40" s="30"/>
      <c r="K40" s="27"/>
      <c r="L40" s="31"/>
      <c r="M40" s="253" t="str">
        <f>IF(ISERROR(VLOOKUP(O40,'Type Codes'!A$8:D$33,2,FALSE)),"",VLOOKUP(O40,'Type Codes'!A$8:D$33,2,FALSE))</f>
        <v/>
      </c>
      <c r="N40" s="252" t="str">
        <f>IF(ISERROR(VLOOKUP(O40,'Type Codes'!A$8:D$33,3,FALSE)),"",VLOOKUP(O40,'Type Codes'!A$8:D$33,3,FALSE))</f>
        <v/>
      </c>
      <c r="O40" s="32"/>
      <c r="P40" s="252" t="str">
        <f>IF(ISERROR(VLOOKUP(O40,'Type Codes'!A$8:D$33,4,FALSE)),"",VLOOKUP(O40,'Type Codes'!A$8:D$33,4,FALSE))</f>
        <v/>
      </c>
      <c r="Q40" s="33" t="str">
        <f t="shared" si="8"/>
        <v/>
      </c>
      <c r="R40" s="34" t="str">
        <f t="shared" si="9"/>
        <v/>
      </c>
    </row>
    <row r="41" spans="1:18" x14ac:dyDescent="0.3">
      <c r="A41" s="25">
        <v>34</v>
      </c>
      <c r="B41" s="45"/>
      <c r="C41" s="203"/>
      <c r="D41" s="203"/>
      <c r="E41" s="203"/>
      <c r="F41" s="249">
        <f t="shared" si="5"/>
        <v>0</v>
      </c>
      <c r="G41" s="29"/>
      <c r="H41" s="49"/>
      <c r="I41" s="29"/>
      <c r="J41" s="30"/>
      <c r="K41" s="27"/>
      <c r="L41" s="31"/>
      <c r="M41" s="253" t="str">
        <f>IF(ISERROR(VLOOKUP(O41,'Type Codes'!A$8:D$33,2,FALSE)),"",VLOOKUP(O41,'Type Codes'!A$8:D$33,2,FALSE))</f>
        <v/>
      </c>
      <c r="N41" s="252" t="str">
        <f>IF(ISERROR(VLOOKUP(O41,'Type Codes'!A$8:D$33,3,FALSE)),"",VLOOKUP(O41,'Type Codes'!A$8:D$33,3,FALSE))</f>
        <v/>
      </c>
      <c r="O41" s="32"/>
      <c r="P41" s="252" t="str">
        <f>IF(ISERROR(VLOOKUP(O41,'Type Codes'!A$8:D$33,4,FALSE)),"",VLOOKUP(O41,'Type Codes'!A$8:D$33,4,FALSE))</f>
        <v/>
      </c>
      <c r="Q41" s="33" t="str">
        <f t="shared" si="8"/>
        <v/>
      </c>
      <c r="R41" s="34" t="str">
        <f t="shared" si="9"/>
        <v/>
      </c>
    </row>
    <row r="42" spans="1:18" x14ac:dyDescent="0.3">
      <c r="A42" s="25">
        <v>35</v>
      </c>
      <c r="B42" s="45"/>
      <c r="C42" s="203"/>
      <c r="D42" s="203"/>
      <c r="E42" s="203"/>
      <c r="F42" s="249">
        <f t="shared" si="5"/>
        <v>0</v>
      </c>
      <c r="G42" s="29"/>
      <c r="H42" s="49"/>
      <c r="I42" s="29"/>
      <c r="J42" s="30"/>
      <c r="K42" s="27"/>
      <c r="L42" s="31"/>
      <c r="M42" s="253" t="str">
        <f>IF(ISERROR(VLOOKUP(O42,'Type Codes'!A$8:D$33,2,FALSE)),"",VLOOKUP(O42,'Type Codes'!A$8:D$33,2,FALSE))</f>
        <v/>
      </c>
      <c r="N42" s="252" t="str">
        <f>IF(ISERROR(VLOOKUP(O42,'Type Codes'!A$8:D$33,3,FALSE)),"",VLOOKUP(O42,'Type Codes'!A$8:D$33,3,FALSE))</f>
        <v/>
      </c>
      <c r="O42" s="32"/>
      <c r="P42" s="252" t="str">
        <f>IF(ISERROR(VLOOKUP(O42,'Type Codes'!A$8:D$33,4,FALSE)),"",VLOOKUP(O42,'Type Codes'!A$8:D$33,4,FALSE))</f>
        <v/>
      </c>
      <c r="Q42" s="33" t="str">
        <f t="shared" si="8"/>
        <v/>
      </c>
      <c r="R42" s="34" t="str">
        <f t="shared" si="9"/>
        <v/>
      </c>
    </row>
    <row r="43" spans="1:18" x14ac:dyDescent="0.3">
      <c r="A43" s="25">
        <v>36</v>
      </c>
      <c r="B43" s="45"/>
      <c r="C43" s="203"/>
      <c r="D43" s="203"/>
      <c r="E43" s="203"/>
      <c r="F43" s="249">
        <f t="shared" si="5"/>
        <v>0</v>
      </c>
      <c r="G43" s="29"/>
      <c r="H43" s="49"/>
      <c r="I43" s="29"/>
      <c r="J43" s="30"/>
      <c r="K43" s="27"/>
      <c r="L43" s="31"/>
      <c r="M43" s="253" t="str">
        <f>IF(ISERROR(VLOOKUP(O43,'Type Codes'!A$8:D$33,2,FALSE)),"",VLOOKUP(O43,'Type Codes'!A$8:D$33,2,FALSE))</f>
        <v/>
      </c>
      <c r="N43" s="252" t="str">
        <f>IF(ISERROR(VLOOKUP(O43,'Type Codes'!A$8:D$33,3,FALSE)),"",VLOOKUP(O43,'Type Codes'!A$8:D$33,3,FALSE))</f>
        <v/>
      </c>
      <c r="O43" s="32"/>
      <c r="P43" s="252" t="str">
        <f>IF(ISERROR(VLOOKUP(O43,'Type Codes'!A$8:D$33,4,FALSE)),"",VLOOKUP(O43,'Type Codes'!A$8:D$33,4,FALSE))</f>
        <v/>
      </c>
      <c r="Q43" s="33" t="str">
        <f t="shared" si="8"/>
        <v/>
      </c>
      <c r="R43" s="34" t="str">
        <f t="shared" si="9"/>
        <v/>
      </c>
    </row>
    <row r="44" spans="1:18" x14ac:dyDescent="0.3">
      <c r="A44" s="25">
        <v>37</v>
      </c>
      <c r="B44" s="45"/>
      <c r="C44" s="203"/>
      <c r="D44" s="203"/>
      <c r="E44" s="203"/>
      <c r="F44" s="249">
        <f t="shared" si="5"/>
        <v>0</v>
      </c>
      <c r="G44" s="29"/>
      <c r="H44" s="49"/>
      <c r="I44" s="29"/>
      <c r="J44" s="30"/>
      <c r="K44" s="27"/>
      <c r="L44" s="31"/>
      <c r="M44" s="253" t="str">
        <f>IF(ISERROR(VLOOKUP(O44,'Type Codes'!A$8:D$33,2,FALSE)),"",VLOOKUP(O44,'Type Codes'!A$8:D$33,2,FALSE))</f>
        <v/>
      </c>
      <c r="N44" s="252" t="str">
        <f>IF(ISERROR(VLOOKUP(O44,'Type Codes'!A$8:D$33,3,FALSE)),"",VLOOKUP(O44,'Type Codes'!A$8:D$33,3,FALSE))</f>
        <v/>
      </c>
      <c r="O44" s="32"/>
      <c r="P44" s="252" t="str">
        <f>IF(ISERROR(VLOOKUP(O44,'Type Codes'!A$8:D$33,4,FALSE)),"",VLOOKUP(O44,'Type Codes'!A$8:D$33,4,FALSE))</f>
        <v/>
      </c>
      <c r="Q44" s="33" t="str">
        <f t="shared" si="8"/>
        <v/>
      </c>
      <c r="R44" s="34" t="str">
        <f t="shared" si="9"/>
        <v/>
      </c>
    </row>
    <row r="45" spans="1:18" x14ac:dyDescent="0.3">
      <c r="A45" s="25">
        <v>38</v>
      </c>
      <c r="B45" s="45"/>
      <c r="C45" s="203"/>
      <c r="D45" s="203"/>
      <c r="E45" s="203"/>
      <c r="F45" s="249">
        <f t="shared" si="5"/>
        <v>0</v>
      </c>
      <c r="G45" s="29"/>
      <c r="H45" s="49"/>
      <c r="I45" s="29"/>
      <c r="J45" s="30"/>
      <c r="K45" s="27"/>
      <c r="L45" s="31"/>
      <c r="M45" s="253" t="str">
        <f>IF(ISERROR(VLOOKUP(O45,'Type Codes'!A$8:D$33,2,FALSE)),"",VLOOKUP(O45,'Type Codes'!A$8:D$33,2,FALSE))</f>
        <v/>
      </c>
      <c r="N45" s="252" t="str">
        <f>IF(ISERROR(VLOOKUP(O45,'Type Codes'!A$8:D$33,3,FALSE)),"",VLOOKUP(O45,'Type Codes'!A$8:D$33,3,FALSE))</f>
        <v/>
      </c>
      <c r="O45" s="32"/>
      <c r="P45" s="252" t="str">
        <f>IF(ISERROR(VLOOKUP(O45,'Type Codes'!A$8:D$33,4,FALSE)),"",VLOOKUP(O45,'Type Codes'!A$8:D$33,4,FALSE))</f>
        <v/>
      </c>
      <c r="Q45" s="33" t="str">
        <f t="shared" si="8"/>
        <v/>
      </c>
      <c r="R45" s="34" t="str">
        <f t="shared" si="9"/>
        <v/>
      </c>
    </row>
    <row r="46" spans="1:18" x14ac:dyDescent="0.3">
      <c r="A46" s="25">
        <v>39</v>
      </c>
      <c r="B46" s="45"/>
      <c r="C46" s="203"/>
      <c r="D46" s="203"/>
      <c r="E46" s="203"/>
      <c r="F46" s="249">
        <f t="shared" si="5"/>
        <v>0</v>
      </c>
      <c r="G46" s="29"/>
      <c r="H46" s="49"/>
      <c r="I46" s="29"/>
      <c r="J46" s="30"/>
      <c r="K46" s="27"/>
      <c r="L46" s="31"/>
      <c r="M46" s="253" t="str">
        <f>IF(ISERROR(VLOOKUP(O46,'Type Codes'!A$8:D$33,2,FALSE)),"",VLOOKUP(O46,'Type Codes'!A$8:D$33,2,FALSE))</f>
        <v/>
      </c>
      <c r="N46" s="252" t="str">
        <f>IF(ISERROR(VLOOKUP(O46,'Type Codes'!A$8:D$33,3,FALSE)),"",VLOOKUP(O46,'Type Codes'!A$8:D$33,3,FALSE))</f>
        <v/>
      </c>
      <c r="O46" s="32"/>
      <c r="P46" s="252" t="str">
        <f>IF(ISERROR(VLOOKUP(O46,'Type Codes'!A$8:D$33,4,FALSE)),"",VLOOKUP(O46,'Type Codes'!A$8:D$33,4,FALSE))</f>
        <v/>
      </c>
      <c r="Q46" s="33" t="str">
        <f t="shared" si="8"/>
        <v/>
      </c>
      <c r="R46" s="34" t="str">
        <f t="shared" si="9"/>
        <v/>
      </c>
    </row>
    <row r="47" spans="1:18" x14ac:dyDescent="0.3">
      <c r="A47" s="25">
        <v>40</v>
      </c>
      <c r="B47" s="45"/>
      <c r="C47" s="203"/>
      <c r="D47" s="203"/>
      <c r="E47" s="203"/>
      <c r="F47" s="249">
        <f t="shared" si="5"/>
        <v>0</v>
      </c>
      <c r="G47" s="29"/>
      <c r="H47" s="49"/>
      <c r="I47" s="29"/>
      <c r="J47" s="30"/>
      <c r="K47" s="27"/>
      <c r="L47" s="31"/>
      <c r="M47" s="253" t="str">
        <f>IF(ISERROR(VLOOKUP(O47,'Type Codes'!A$8:D$33,2,FALSE)),"",VLOOKUP(O47,'Type Codes'!A$8:D$33,2,FALSE))</f>
        <v/>
      </c>
      <c r="N47" s="252" t="str">
        <f>IF(ISERROR(VLOOKUP(O47,'Type Codes'!A$8:D$33,3,FALSE)),"",VLOOKUP(O47,'Type Codes'!A$8:D$33,3,FALSE))</f>
        <v/>
      </c>
      <c r="O47" s="32"/>
      <c r="P47" s="252" t="str">
        <f>IF(ISERROR(VLOOKUP(O47,'Type Codes'!A$8:D$33,4,FALSE)),"",VLOOKUP(O47,'Type Codes'!A$8:D$33,4,FALSE))</f>
        <v/>
      </c>
      <c r="Q47" s="33" t="str">
        <f t="shared" si="8"/>
        <v/>
      </c>
      <c r="R47" s="34" t="str">
        <f t="shared" si="9"/>
        <v/>
      </c>
    </row>
    <row r="48" spans="1:18" x14ac:dyDescent="0.3">
      <c r="A48" s="25">
        <v>45</v>
      </c>
      <c r="B48" s="45"/>
      <c r="C48" s="203"/>
      <c r="D48" s="203"/>
      <c r="E48" s="203"/>
      <c r="F48" s="249">
        <f t="shared" si="5"/>
        <v>0</v>
      </c>
      <c r="G48" s="29"/>
      <c r="H48" s="49"/>
      <c r="I48" s="29"/>
      <c r="J48" s="30"/>
      <c r="K48" s="27"/>
      <c r="L48" s="31"/>
      <c r="M48" s="253" t="str">
        <f>IF(ISERROR(VLOOKUP(O48,'Type Codes'!A$8:D$33,2,FALSE)),"",VLOOKUP(O48,'Type Codes'!A$8:D$33,2,FALSE))</f>
        <v/>
      </c>
      <c r="N48" s="252" t="str">
        <f>IF(ISERROR(VLOOKUP(O48,'Type Codes'!A$8:D$33,3,FALSE)),"",VLOOKUP(O48,'Type Codes'!A$8:D$33,3,FALSE))</f>
        <v/>
      </c>
      <c r="O48" s="32"/>
      <c r="P48" s="252" t="str">
        <f>IF(ISERROR(VLOOKUP(O48,'Type Codes'!A$8:D$33,4,FALSE)),"",VLOOKUP(O48,'Type Codes'!A$8:D$33,4,FALSE))</f>
        <v/>
      </c>
      <c r="Q48" s="33" t="str">
        <f t="shared" si="8"/>
        <v/>
      </c>
      <c r="R48" s="34" t="str">
        <f t="shared" si="9"/>
        <v/>
      </c>
    </row>
    <row r="49" spans="1:18" x14ac:dyDescent="0.3">
      <c r="A49" s="25">
        <v>46</v>
      </c>
      <c r="B49" s="45"/>
      <c r="C49" s="203"/>
      <c r="D49" s="203"/>
      <c r="E49" s="203"/>
      <c r="F49" s="249">
        <f t="shared" si="5"/>
        <v>0</v>
      </c>
      <c r="G49" s="29"/>
      <c r="H49" s="49"/>
      <c r="I49" s="29"/>
      <c r="J49" s="30"/>
      <c r="K49" s="27"/>
      <c r="L49" s="31"/>
      <c r="M49" s="253" t="str">
        <f>IF(ISERROR(VLOOKUP(O49,'Type Codes'!A$8:D$33,2,FALSE)),"",VLOOKUP(O49,'Type Codes'!A$8:D$33,2,FALSE))</f>
        <v/>
      </c>
      <c r="N49" s="252" t="str">
        <f>IF(ISERROR(VLOOKUP(O49,'Type Codes'!A$8:D$33,3,FALSE)),"",VLOOKUP(O49,'Type Codes'!A$8:D$33,3,FALSE))</f>
        <v/>
      </c>
      <c r="O49" s="32"/>
      <c r="P49" s="252" t="str">
        <f>IF(ISERROR(VLOOKUP(O49,'Type Codes'!A$8:D$33,4,FALSE)),"",VLOOKUP(O49,'Type Codes'!A$8:D$33,4,FALSE))</f>
        <v/>
      </c>
      <c r="Q49" s="33" t="str">
        <f t="shared" ref="Q49:Q58" si="10">IF(ISERROR((((G49*J49)-(L49*P49))*F49)/1000),"",(((G49*J49)-(L49*P49))*F49)/1000)</f>
        <v/>
      </c>
      <c r="R49" s="34" t="str">
        <f t="shared" ref="R49:R58" si="11">IF(ISERROR(((G49*J49)-(L49*P49))/1000),"",((G49*J49)-(L49*P49))/1000)</f>
        <v/>
      </c>
    </row>
    <row r="50" spans="1:18" x14ac:dyDescent="0.3">
      <c r="A50" s="25">
        <v>47</v>
      </c>
      <c r="B50" s="45"/>
      <c r="C50" s="203"/>
      <c r="D50" s="203"/>
      <c r="E50" s="203"/>
      <c r="F50" s="249">
        <f t="shared" si="5"/>
        <v>0</v>
      </c>
      <c r="G50" s="29"/>
      <c r="H50" s="49"/>
      <c r="I50" s="29"/>
      <c r="J50" s="30"/>
      <c r="K50" s="27"/>
      <c r="L50" s="31"/>
      <c r="M50" s="253" t="str">
        <f>IF(ISERROR(VLOOKUP(O50,'Type Codes'!A$8:D$33,2,FALSE)),"",VLOOKUP(O50,'Type Codes'!A$8:D$33,2,FALSE))</f>
        <v/>
      </c>
      <c r="N50" s="252" t="str">
        <f>IF(ISERROR(VLOOKUP(O50,'Type Codes'!A$8:D$33,3,FALSE)),"",VLOOKUP(O50,'Type Codes'!A$8:D$33,3,FALSE))</f>
        <v/>
      </c>
      <c r="O50" s="32"/>
      <c r="P50" s="252" t="str">
        <f>IF(ISERROR(VLOOKUP(O50,'Type Codes'!A$8:D$33,4,FALSE)),"",VLOOKUP(O50,'Type Codes'!A$8:D$33,4,FALSE))</f>
        <v/>
      </c>
      <c r="Q50" s="33" t="str">
        <f t="shared" si="10"/>
        <v/>
      </c>
      <c r="R50" s="34" t="str">
        <f t="shared" si="11"/>
        <v/>
      </c>
    </row>
    <row r="51" spans="1:18" x14ac:dyDescent="0.3">
      <c r="A51" s="25">
        <v>48</v>
      </c>
      <c r="B51" s="45"/>
      <c r="C51" s="203"/>
      <c r="D51" s="203"/>
      <c r="E51" s="203"/>
      <c r="F51" s="249">
        <f t="shared" si="5"/>
        <v>0</v>
      </c>
      <c r="G51" s="29"/>
      <c r="H51" s="49"/>
      <c r="I51" s="29"/>
      <c r="J51" s="30"/>
      <c r="K51" s="27"/>
      <c r="L51" s="31"/>
      <c r="M51" s="253" t="str">
        <f>IF(ISERROR(VLOOKUP(O51,'Type Codes'!A$8:D$33,2,FALSE)),"",VLOOKUP(O51,'Type Codes'!A$8:D$33,2,FALSE))</f>
        <v/>
      </c>
      <c r="N51" s="252" t="str">
        <f>IF(ISERROR(VLOOKUP(O51,'Type Codes'!A$8:D$33,3,FALSE)),"",VLOOKUP(O51,'Type Codes'!A$8:D$33,3,FALSE))</f>
        <v/>
      </c>
      <c r="O51" s="32"/>
      <c r="P51" s="252" t="str">
        <f>IF(ISERROR(VLOOKUP(O51,'Type Codes'!A$8:D$33,4,FALSE)),"",VLOOKUP(O51,'Type Codes'!A$8:D$33,4,FALSE))</f>
        <v/>
      </c>
      <c r="Q51" s="33" t="str">
        <f t="shared" si="10"/>
        <v/>
      </c>
      <c r="R51" s="34" t="str">
        <f t="shared" si="11"/>
        <v/>
      </c>
    </row>
    <row r="52" spans="1:18" x14ac:dyDescent="0.3">
      <c r="A52" s="25">
        <v>49</v>
      </c>
      <c r="B52" s="45"/>
      <c r="C52" s="203"/>
      <c r="D52" s="203"/>
      <c r="E52" s="203"/>
      <c r="F52" s="249">
        <f t="shared" si="5"/>
        <v>0</v>
      </c>
      <c r="G52" s="29"/>
      <c r="H52" s="49"/>
      <c r="I52" s="29"/>
      <c r="J52" s="30"/>
      <c r="K52" s="27"/>
      <c r="L52" s="31"/>
      <c r="M52" s="253" t="str">
        <f>IF(ISERROR(VLOOKUP(O52,'Type Codes'!A$8:D$33,2,FALSE)),"",VLOOKUP(O52,'Type Codes'!A$8:D$33,2,FALSE))</f>
        <v/>
      </c>
      <c r="N52" s="252" t="str">
        <f>IF(ISERROR(VLOOKUP(O52,'Type Codes'!A$8:D$33,3,FALSE)),"",VLOOKUP(O52,'Type Codes'!A$8:D$33,3,FALSE))</f>
        <v/>
      </c>
      <c r="O52" s="32"/>
      <c r="P52" s="252" t="str">
        <f>IF(ISERROR(VLOOKUP(O52,'Type Codes'!A$8:D$33,4,FALSE)),"",VLOOKUP(O52,'Type Codes'!A$8:D$33,4,FALSE))</f>
        <v/>
      </c>
      <c r="Q52" s="33" t="str">
        <f t="shared" si="10"/>
        <v/>
      </c>
      <c r="R52" s="34" t="str">
        <f t="shared" si="11"/>
        <v/>
      </c>
    </row>
    <row r="53" spans="1:18" x14ac:dyDescent="0.3">
      <c r="A53" s="25">
        <v>50</v>
      </c>
      <c r="B53" s="45"/>
      <c r="C53" s="203"/>
      <c r="D53" s="203"/>
      <c r="E53" s="203"/>
      <c r="F53" s="249">
        <f t="shared" si="5"/>
        <v>0</v>
      </c>
      <c r="G53" s="29"/>
      <c r="H53" s="49"/>
      <c r="I53" s="29"/>
      <c r="J53" s="30"/>
      <c r="K53" s="27"/>
      <c r="L53" s="31"/>
      <c r="M53" s="253" t="str">
        <f>IF(ISERROR(VLOOKUP(O53,'Type Codes'!A$8:D$33,2,FALSE)),"",VLOOKUP(O53,'Type Codes'!A$8:D$33,2,FALSE))</f>
        <v/>
      </c>
      <c r="N53" s="252" t="str">
        <f>IF(ISERROR(VLOOKUP(O53,'Type Codes'!A$8:D$33,3,FALSE)),"",VLOOKUP(O53,'Type Codes'!A$8:D$33,3,FALSE))</f>
        <v/>
      </c>
      <c r="O53" s="32"/>
      <c r="P53" s="252" t="str">
        <f>IF(ISERROR(VLOOKUP(O53,'Type Codes'!A$8:D$33,4,FALSE)),"",VLOOKUP(O53,'Type Codes'!A$8:D$33,4,FALSE))</f>
        <v/>
      </c>
      <c r="Q53" s="33" t="str">
        <f t="shared" si="10"/>
        <v/>
      </c>
      <c r="R53" s="34" t="str">
        <f t="shared" si="11"/>
        <v/>
      </c>
    </row>
    <row r="54" spans="1:18" x14ac:dyDescent="0.3">
      <c r="A54" s="25">
        <v>51</v>
      </c>
      <c r="B54" s="45"/>
      <c r="C54" s="203"/>
      <c r="D54" s="203"/>
      <c r="E54" s="203"/>
      <c r="F54" s="249">
        <f t="shared" si="5"/>
        <v>0</v>
      </c>
      <c r="G54" s="29"/>
      <c r="H54" s="49"/>
      <c r="I54" s="29"/>
      <c r="J54" s="30"/>
      <c r="K54" s="27"/>
      <c r="L54" s="31"/>
      <c r="M54" s="253" t="str">
        <f>IF(ISERROR(VLOOKUP(O54,'Type Codes'!A$8:D$33,2,FALSE)),"",VLOOKUP(O54,'Type Codes'!A$8:D$33,2,FALSE))</f>
        <v/>
      </c>
      <c r="N54" s="252" t="str">
        <f>IF(ISERROR(VLOOKUP(O54,'Type Codes'!A$8:D$33,3,FALSE)),"",VLOOKUP(O54,'Type Codes'!A$8:D$33,3,FALSE))</f>
        <v/>
      </c>
      <c r="O54" s="32"/>
      <c r="P54" s="252" t="str">
        <f>IF(ISERROR(VLOOKUP(O54,'Type Codes'!A$8:D$33,4,FALSE)),"",VLOOKUP(O54,'Type Codes'!A$8:D$33,4,FALSE))</f>
        <v/>
      </c>
      <c r="Q54" s="33" t="str">
        <f t="shared" si="10"/>
        <v/>
      </c>
      <c r="R54" s="34" t="str">
        <f t="shared" si="11"/>
        <v/>
      </c>
    </row>
    <row r="55" spans="1:18" x14ac:dyDescent="0.3">
      <c r="A55" s="25">
        <v>52</v>
      </c>
      <c r="B55" s="45"/>
      <c r="C55" s="203"/>
      <c r="D55" s="203"/>
      <c r="E55" s="203"/>
      <c r="F55" s="249">
        <f t="shared" si="5"/>
        <v>0</v>
      </c>
      <c r="G55" s="29"/>
      <c r="H55" s="49"/>
      <c r="I55" s="29"/>
      <c r="J55" s="30"/>
      <c r="K55" s="27"/>
      <c r="L55" s="31"/>
      <c r="M55" s="253" t="str">
        <f>IF(ISERROR(VLOOKUP(O55,'Type Codes'!A$8:D$33,2,FALSE)),"",VLOOKUP(O55,'Type Codes'!A$8:D$33,2,FALSE))</f>
        <v/>
      </c>
      <c r="N55" s="252" t="str">
        <f>IF(ISERROR(VLOOKUP(O55,'Type Codes'!A$8:D$33,3,FALSE)),"",VLOOKUP(O55,'Type Codes'!A$8:D$33,3,FALSE))</f>
        <v/>
      </c>
      <c r="O55" s="32"/>
      <c r="P55" s="252" t="str">
        <f>IF(ISERROR(VLOOKUP(O55,'Type Codes'!A$8:D$33,4,FALSE)),"",VLOOKUP(O55,'Type Codes'!A$8:D$33,4,FALSE))</f>
        <v/>
      </c>
      <c r="Q55" s="33" t="str">
        <f t="shared" si="10"/>
        <v/>
      </c>
      <c r="R55" s="34" t="str">
        <f t="shared" si="11"/>
        <v/>
      </c>
    </row>
    <row r="56" spans="1:18" x14ac:dyDescent="0.3">
      <c r="A56" s="25">
        <v>53</v>
      </c>
      <c r="B56" s="45"/>
      <c r="C56" s="203"/>
      <c r="D56" s="203"/>
      <c r="E56" s="203"/>
      <c r="F56" s="249">
        <f t="shared" si="5"/>
        <v>0</v>
      </c>
      <c r="G56" s="29"/>
      <c r="H56" s="49"/>
      <c r="I56" s="29"/>
      <c r="J56" s="30"/>
      <c r="K56" s="27"/>
      <c r="L56" s="31"/>
      <c r="M56" s="253" t="str">
        <f>IF(ISERROR(VLOOKUP(O56,'Type Codes'!A$8:D$33,2,FALSE)),"",VLOOKUP(O56,'Type Codes'!A$8:D$33,2,FALSE))</f>
        <v/>
      </c>
      <c r="N56" s="252" t="str">
        <f>IF(ISERROR(VLOOKUP(O56,'Type Codes'!A$8:D$33,3,FALSE)),"",VLOOKUP(O56,'Type Codes'!A$8:D$33,3,FALSE))</f>
        <v/>
      </c>
      <c r="O56" s="32"/>
      <c r="P56" s="252" t="str">
        <f>IF(ISERROR(VLOOKUP(O56,'Type Codes'!A$8:D$33,4,FALSE)),"",VLOOKUP(O56,'Type Codes'!A$8:D$33,4,FALSE))</f>
        <v/>
      </c>
      <c r="Q56" s="33" t="str">
        <f t="shared" si="10"/>
        <v/>
      </c>
      <c r="R56" s="34" t="str">
        <f t="shared" si="11"/>
        <v/>
      </c>
    </row>
    <row r="57" spans="1:18" x14ac:dyDescent="0.3">
      <c r="A57" s="25">
        <v>54</v>
      </c>
      <c r="B57" s="45"/>
      <c r="C57" s="203"/>
      <c r="D57" s="203"/>
      <c r="E57" s="203"/>
      <c r="F57" s="249">
        <f t="shared" si="5"/>
        <v>0</v>
      </c>
      <c r="G57" s="29"/>
      <c r="H57" s="49"/>
      <c r="I57" s="29"/>
      <c r="J57" s="30"/>
      <c r="K57" s="27"/>
      <c r="L57" s="31"/>
      <c r="M57" s="253" t="str">
        <f>IF(ISERROR(VLOOKUP(O57,'Type Codes'!A$8:D$33,2,FALSE)),"",VLOOKUP(O57,'Type Codes'!A$8:D$33,2,FALSE))</f>
        <v/>
      </c>
      <c r="N57" s="252" t="str">
        <f>IF(ISERROR(VLOOKUP(O57,'Type Codes'!A$8:D$33,3,FALSE)),"",VLOOKUP(O57,'Type Codes'!A$8:D$33,3,FALSE))</f>
        <v/>
      </c>
      <c r="O57" s="32"/>
      <c r="P57" s="252" t="str">
        <f>IF(ISERROR(VLOOKUP(O57,'Type Codes'!A$8:D$33,4,FALSE)),"",VLOOKUP(O57,'Type Codes'!A$8:D$33,4,FALSE))</f>
        <v/>
      </c>
      <c r="Q57" s="33" t="str">
        <f t="shared" si="10"/>
        <v/>
      </c>
      <c r="R57" s="34" t="str">
        <f t="shared" si="11"/>
        <v/>
      </c>
    </row>
    <row r="58" spans="1:18" x14ac:dyDescent="0.3">
      <c r="A58" s="25">
        <v>55</v>
      </c>
      <c r="B58" s="45"/>
      <c r="C58" s="203"/>
      <c r="D58" s="203"/>
      <c r="E58" s="203"/>
      <c r="F58" s="249">
        <f t="shared" si="5"/>
        <v>0</v>
      </c>
      <c r="G58" s="29"/>
      <c r="H58" s="49"/>
      <c r="I58" s="29"/>
      <c r="J58" s="30"/>
      <c r="K58" s="27"/>
      <c r="L58" s="31"/>
      <c r="M58" s="253" t="str">
        <f>IF(ISERROR(VLOOKUP(O58,'Type Codes'!A$8:D$33,2,FALSE)),"",VLOOKUP(O58,'Type Codes'!A$8:D$33,2,FALSE))</f>
        <v/>
      </c>
      <c r="N58" s="252" t="str">
        <f>IF(ISERROR(VLOOKUP(O58,'Type Codes'!A$8:D$33,3,FALSE)),"",VLOOKUP(O58,'Type Codes'!A$8:D$33,3,FALSE))</f>
        <v/>
      </c>
      <c r="O58" s="32"/>
      <c r="P58" s="252" t="str">
        <f>IF(ISERROR(VLOOKUP(O58,'Type Codes'!A$8:D$33,4,FALSE)),"",VLOOKUP(O58,'Type Codes'!A$8:D$33,4,FALSE))</f>
        <v/>
      </c>
      <c r="Q58" s="33" t="str">
        <f t="shared" si="10"/>
        <v/>
      </c>
      <c r="R58" s="34" t="str">
        <f t="shared" si="11"/>
        <v/>
      </c>
    </row>
    <row r="59" spans="1:18" s="21" customFormat="1" ht="17.25" thickBot="1" x14ac:dyDescent="0.35">
      <c r="B59" s="332" t="s">
        <v>168</v>
      </c>
      <c r="C59" s="332"/>
      <c r="D59" s="332"/>
      <c r="E59" s="332"/>
      <c r="F59" s="332"/>
      <c r="G59" s="37">
        <f>SUM(G9:G58)</f>
        <v>0</v>
      </c>
      <c r="H59" s="332" t="s">
        <v>169</v>
      </c>
      <c r="I59" s="332"/>
      <c r="J59" s="332"/>
      <c r="L59" s="37">
        <f>SUM(L9:L58)</f>
        <v>0</v>
      </c>
      <c r="M59" s="37"/>
      <c r="N59" s="333"/>
      <c r="O59" s="333"/>
      <c r="P59" s="334"/>
      <c r="Q59" s="38">
        <f>SUM(Q9:Q58)</f>
        <v>0</v>
      </c>
      <c r="R59" s="39">
        <f>SUM(R9:R58)</f>
        <v>0</v>
      </c>
    </row>
    <row r="60" spans="1:18" s="21" customFormat="1" ht="18" x14ac:dyDescent="0.3">
      <c r="B60" s="325" t="s">
        <v>338</v>
      </c>
      <c r="C60" s="325"/>
      <c r="D60" s="325"/>
      <c r="E60" s="325"/>
      <c r="F60" s="325"/>
      <c r="G60" s="325"/>
      <c r="H60" s="325"/>
      <c r="I60" s="325"/>
      <c r="J60" s="325"/>
      <c r="K60" s="325"/>
      <c r="L60" s="325"/>
      <c r="M60" s="325"/>
      <c r="N60" s="325"/>
      <c r="O60" s="325"/>
      <c r="P60" s="325"/>
      <c r="Q60" s="325"/>
      <c r="R60" s="325"/>
    </row>
    <row r="61" spans="1:18" s="21" customFormat="1" x14ac:dyDescent="0.3">
      <c r="B61" s="47"/>
      <c r="C61" s="47"/>
      <c r="D61" s="47"/>
      <c r="E61" s="47"/>
      <c r="F61" s="40"/>
      <c r="H61" s="47"/>
      <c r="N61" s="47"/>
      <c r="O61" s="47"/>
    </row>
    <row r="62" spans="1:18" s="21" customFormat="1" x14ac:dyDescent="0.3">
      <c r="B62" s="47"/>
      <c r="C62" s="47"/>
      <c r="D62" s="47"/>
      <c r="E62" s="47"/>
      <c r="F62" s="40"/>
      <c r="H62" s="47"/>
      <c r="N62" s="47"/>
      <c r="O62" s="47"/>
    </row>
  </sheetData>
  <sheetProtection sheet="1" objects="1" scenarios="1" selectLockedCells="1"/>
  <mergeCells count="27">
    <mergeCell ref="A3:A6"/>
    <mergeCell ref="B60:R60"/>
    <mergeCell ref="L4:L6"/>
    <mergeCell ref="M4:M6"/>
    <mergeCell ref="N4:N6"/>
    <mergeCell ref="P4:P6"/>
    <mergeCell ref="O4:O6"/>
    <mergeCell ref="B59:F59"/>
    <mergeCell ref="H59:J59"/>
    <mergeCell ref="N59:P59"/>
    <mergeCell ref="B8:R8"/>
    <mergeCell ref="B19:R19"/>
    <mergeCell ref="P1:Q1"/>
    <mergeCell ref="B1:O1"/>
    <mergeCell ref="B2:J2"/>
    <mergeCell ref="L2:P2"/>
    <mergeCell ref="Q2:R6"/>
    <mergeCell ref="C3:F3"/>
    <mergeCell ref="G3:J3"/>
    <mergeCell ref="B3:B6"/>
    <mergeCell ref="L3:P3"/>
    <mergeCell ref="C5:E5"/>
    <mergeCell ref="F4:F6"/>
    <mergeCell ref="G4:G6"/>
    <mergeCell ref="H4:H6"/>
    <mergeCell ref="I4:I6"/>
    <mergeCell ref="J4:J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A1:R62"/>
  <sheetViews>
    <sheetView workbookViewId="0">
      <pane ySplit="7" topLeftCell="A8" activePane="bottomLeft" state="frozen"/>
      <selection pane="bottomLeft" activeCell="B9" sqref="B9"/>
    </sheetView>
  </sheetViews>
  <sheetFormatPr defaultColWidth="11.42578125" defaultRowHeight="16.5" x14ac:dyDescent="0.3"/>
  <cols>
    <col min="1" max="1" width="4" style="28" bestFit="1" customWidth="1"/>
    <col min="2" max="2" width="18" style="48" bestFit="1" customWidth="1"/>
    <col min="3" max="3" width="6.28515625" style="48" bestFit="1" customWidth="1"/>
    <col min="4" max="4" width="5.5703125" style="48" bestFit="1" customWidth="1"/>
    <col min="5" max="5" width="6.5703125" style="48" bestFit="1" customWidth="1"/>
    <col min="6" max="6" width="6.28515625" style="41" customWidth="1"/>
    <col min="7" max="7" width="7.140625" style="28" customWidth="1"/>
    <col min="8" max="8" width="11.7109375" style="48" bestFit="1" customWidth="1"/>
    <col min="9" max="9" width="9" style="28" bestFit="1" customWidth="1"/>
    <col min="10" max="10" width="6.85546875" style="28" customWidth="1"/>
    <col min="11" max="11" width="2.28515625" style="28" customWidth="1"/>
    <col min="12" max="12" width="7.42578125" style="28" customWidth="1"/>
    <col min="13" max="13" width="16.42578125" style="48" customWidth="1"/>
    <col min="14" max="14" width="22.140625" style="48" bestFit="1" customWidth="1"/>
    <col min="15" max="15" width="6.42578125" style="48" customWidth="1"/>
    <col min="16" max="16" width="6.140625" style="28" customWidth="1"/>
    <col min="17" max="17" width="8.28515625" style="28" customWidth="1"/>
    <col min="18" max="18" width="7.85546875" style="28" customWidth="1"/>
    <col min="19" max="239" width="11.42578125" style="28" customWidth="1"/>
    <col min="240" max="240" width="5.85546875" style="28" bestFit="1" customWidth="1"/>
    <col min="241" max="16384" width="11.42578125" style="28"/>
  </cols>
  <sheetData>
    <row r="1" spans="1:18" s="42" customFormat="1" ht="15" customHeight="1" thickBot="1" x14ac:dyDescent="0.3">
      <c r="B1" s="297" t="s">
        <v>276</v>
      </c>
      <c r="C1" s="297"/>
      <c r="D1" s="297"/>
      <c r="E1" s="297"/>
      <c r="F1" s="297"/>
      <c r="G1" s="297"/>
      <c r="H1" s="297"/>
      <c r="I1" s="297"/>
      <c r="J1" s="297"/>
      <c r="K1" s="297"/>
      <c r="L1" s="297"/>
      <c r="M1" s="297"/>
      <c r="N1" s="297"/>
      <c r="O1" s="297"/>
      <c r="P1" s="296" t="s">
        <v>320</v>
      </c>
      <c r="Q1" s="296"/>
      <c r="R1" s="43">
        <v>44657</v>
      </c>
    </row>
    <row r="2" spans="1:18" s="21" customFormat="1" ht="18" customHeight="1" thickBot="1" x14ac:dyDescent="0.35">
      <c r="B2" s="288" t="s">
        <v>51</v>
      </c>
      <c r="C2" s="289"/>
      <c r="D2" s="289"/>
      <c r="E2" s="289"/>
      <c r="F2" s="289"/>
      <c r="G2" s="289"/>
      <c r="H2" s="289"/>
      <c r="I2" s="289"/>
      <c r="J2" s="290"/>
      <c r="L2" s="298" t="s">
        <v>53</v>
      </c>
      <c r="M2" s="299"/>
      <c r="N2" s="299"/>
      <c r="O2" s="299"/>
      <c r="P2" s="300"/>
      <c r="Q2" s="301" t="s">
        <v>202</v>
      </c>
      <c r="R2" s="302"/>
    </row>
    <row r="3" spans="1:18" s="21" customFormat="1" ht="18" customHeight="1" x14ac:dyDescent="0.3">
      <c r="A3" s="324" t="s">
        <v>79</v>
      </c>
      <c r="B3" s="309" t="s">
        <v>28</v>
      </c>
      <c r="C3" s="305" t="s">
        <v>297</v>
      </c>
      <c r="D3" s="306"/>
      <c r="E3" s="306"/>
      <c r="F3" s="307"/>
      <c r="G3" s="305" t="s">
        <v>298</v>
      </c>
      <c r="H3" s="306"/>
      <c r="I3" s="306"/>
      <c r="J3" s="308"/>
      <c r="L3" s="311" t="s">
        <v>298</v>
      </c>
      <c r="M3" s="312"/>
      <c r="N3" s="312"/>
      <c r="O3" s="312"/>
      <c r="P3" s="313"/>
      <c r="Q3" s="303"/>
      <c r="R3" s="304"/>
    </row>
    <row r="4" spans="1:18" s="21" customFormat="1" ht="18" customHeight="1" x14ac:dyDescent="0.3">
      <c r="A4" s="324"/>
      <c r="B4" s="309"/>
      <c r="C4" s="211" t="s">
        <v>299</v>
      </c>
      <c r="D4" s="212" t="s">
        <v>300</v>
      </c>
      <c r="E4" s="213" t="s">
        <v>301</v>
      </c>
      <c r="F4" s="316" t="s">
        <v>206</v>
      </c>
      <c r="G4" s="318" t="s">
        <v>81</v>
      </c>
      <c r="H4" s="320" t="s">
        <v>52</v>
      </c>
      <c r="I4" s="320" t="s">
        <v>258</v>
      </c>
      <c r="J4" s="322" t="s">
        <v>205</v>
      </c>
      <c r="L4" s="326" t="s">
        <v>81</v>
      </c>
      <c r="M4" s="320" t="s">
        <v>52</v>
      </c>
      <c r="N4" s="320" t="s">
        <v>275</v>
      </c>
      <c r="O4" s="330" t="s">
        <v>316</v>
      </c>
      <c r="P4" s="328" t="s">
        <v>205</v>
      </c>
      <c r="Q4" s="303"/>
      <c r="R4" s="304"/>
    </row>
    <row r="5" spans="1:18" s="21" customFormat="1" ht="18" customHeight="1" x14ac:dyDescent="0.3">
      <c r="A5" s="324"/>
      <c r="B5" s="309"/>
      <c r="C5" s="314" t="s">
        <v>302</v>
      </c>
      <c r="D5" s="286"/>
      <c r="E5" s="315"/>
      <c r="F5" s="316"/>
      <c r="G5" s="318"/>
      <c r="H5" s="320"/>
      <c r="I5" s="320"/>
      <c r="J5" s="322"/>
      <c r="L5" s="326"/>
      <c r="M5" s="320"/>
      <c r="N5" s="320"/>
      <c r="O5" s="330"/>
      <c r="P5" s="328"/>
      <c r="Q5" s="303"/>
      <c r="R5" s="304"/>
    </row>
    <row r="6" spans="1:18" s="23" customFormat="1" x14ac:dyDescent="0.3">
      <c r="A6" s="324"/>
      <c r="B6" s="310"/>
      <c r="C6" s="205" t="s">
        <v>303</v>
      </c>
      <c r="D6" s="206" t="s">
        <v>304</v>
      </c>
      <c r="E6" s="214" t="s">
        <v>305</v>
      </c>
      <c r="F6" s="317"/>
      <c r="G6" s="319"/>
      <c r="H6" s="321"/>
      <c r="I6" s="321"/>
      <c r="J6" s="323"/>
      <c r="K6" s="22"/>
      <c r="L6" s="327"/>
      <c r="M6" s="321"/>
      <c r="N6" s="321"/>
      <c r="O6" s="331"/>
      <c r="P6" s="329"/>
      <c r="Q6" s="303"/>
      <c r="R6" s="304"/>
    </row>
    <row r="7" spans="1:18" s="21" customFormat="1" ht="33.75" thickBot="1" x14ac:dyDescent="0.35">
      <c r="B7" s="207" t="s">
        <v>291</v>
      </c>
      <c r="C7" s="242">
        <v>12</v>
      </c>
      <c r="D7" s="242">
        <v>5</v>
      </c>
      <c r="E7" s="242">
        <v>52</v>
      </c>
      <c r="F7" s="209">
        <f>C7*D7*E7</f>
        <v>3120</v>
      </c>
      <c r="G7" s="239">
        <v>4</v>
      </c>
      <c r="H7" s="208" t="s">
        <v>54</v>
      </c>
      <c r="I7" s="210" t="s">
        <v>55</v>
      </c>
      <c r="J7" s="246">
        <v>60</v>
      </c>
      <c r="K7" s="24"/>
      <c r="L7" s="247">
        <v>4</v>
      </c>
      <c r="M7" s="243" t="s">
        <v>204</v>
      </c>
      <c r="N7" s="243" t="s">
        <v>203</v>
      </c>
      <c r="O7" s="243" t="s">
        <v>260</v>
      </c>
      <c r="P7" s="248">
        <v>20</v>
      </c>
      <c r="Q7" s="244">
        <v>940.16</v>
      </c>
      <c r="R7" s="245">
        <v>0.16</v>
      </c>
    </row>
    <row r="8" spans="1:18" s="21" customFormat="1" ht="17.25" thickBot="1" x14ac:dyDescent="0.35">
      <c r="B8" s="335" t="s">
        <v>284</v>
      </c>
      <c r="C8" s="336"/>
      <c r="D8" s="336"/>
      <c r="E8" s="336"/>
      <c r="F8" s="336"/>
      <c r="G8" s="336"/>
      <c r="H8" s="336"/>
      <c r="I8" s="336"/>
      <c r="J8" s="336"/>
      <c r="K8" s="336"/>
      <c r="L8" s="336"/>
      <c r="M8" s="336"/>
      <c r="N8" s="336"/>
      <c r="O8" s="336"/>
      <c r="P8" s="336"/>
      <c r="Q8" s="336"/>
      <c r="R8" s="339"/>
    </row>
    <row r="9" spans="1:18" x14ac:dyDescent="0.3">
      <c r="A9" s="25">
        <v>56</v>
      </c>
      <c r="B9" s="45"/>
      <c r="C9" s="203"/>
      <c r="D9" s="203"/>
      <c r="E9" s="203"/>
      <c r="F9" s="249">
        <f>C9*D9*E9</f>
        <v>0</v>
      </c>
      <c r="G9" s="29"/>
      <c r="H9" s="49"/>
      <c r="I9" s="29"/>
      <c r="J9" s="30"/>
      <c r="K9" s="27"/>
      <c r="L9" s="31"/>
      <c r="M9" s="253" t="str">
        <f>IF(ISERROR(VLOOKUP(O9,'Type Codes'!A$8:D$33,2,FALSE)),"",VLOOKUP(O9,'Type Codes'!A$8:D$33,2,FALSE))</f>
        <v/>
      </c>
      <c r="N9" s="252" t="str">
        <f>IF(ISERROR(VLOOKUP(O9,'Type Codes'!A$8:D$33,3,FALSE)),"",VLOOKUP(O9,'Type Codes'!A$8:D$33,3,FALSE))</f>
        <v/>
      </c>
      <c r="O9" s="32"/>
      <c r="P9" s="252" t="str">
        <f>IF(ISERROR(VLOOKUP(O9,'Type Codes'!A$8:D$33,4,FALSE)),"",VLOOKUP(O9,'Type Codes'!A$8:D$33,4,FALSE))</f>
        <v/>
      </c>
      <c r="Q9" s="33" t="str">
        <f>IF(ISERROR((((G9*J9)-(L9*P9))*F9)/1000),"",(((G9*J9)-(L9*P9))*F9)/1000)</f>
        <v/>
      </c>
      <c r="R9" s="34" t="str">
        <f>IF(ISERROR(((G9*J9)-(L9*P9))/1000),"",((G9*J9)-(L9*P9))/1000)</f>
        <v/>
      </c>
    </row>
    <row r="10" spans="1:18" x14ac:dyDescent="0.3">
      <c r="A10" s="25">
        <v>57</v>
      </c>
      <c r="B10" s="45"/>
      <c r="C10" s="203"/>
      <c r="D10" s="203"/>
      <c r="E10" s="203"/>
      <c r="F10" s="249">
        <f t="shared" ref="F10:F18" si="0">C10*D10*E10</f>
        <v>0</v>
      </c>
      <c r="G10" s="29"/>
      <c r="H10" s="49"/>
      <c r="I10" s="29"/>
      <c r="J10" s="30"/>
      <c r="K10" s="27"/>
      <c r="L10" s="31"/>
      <c r="M10" s="253" t="str">
        <f>IF(ISERROR(VLOOKUP(O10,'Type Codes'!A$8:D$33,2,FALSE)),"",VLOOKUP(O10,'Type Codes'!A$8:D$33,2,FALSE))</f>
        <v/>
      </c>
      <c r="N10" s="252" t="str">
        <f>IF(ISERROR(VLOOKUP(O10,'Type Codes'!A$8:D$33,3,FALSE)),"",VLOOKUP(O10,'Type Codes'!A$8:D$33,3,FALSE))</f>
        <v/>
      </c>
      <c r="O10" s="32"/>
      <c r="P10" s="252" t="str">
        <f>IF(ISERROR(VLOOKUP(O10,'Type Codes'!A$8:D$33,4,FALSE)),"",VLOOKUP(O10,'Type Codes'!A$8:D$33,4,FALSE))</f>
        <v/>
      </c>
      <c r="Q10" s="33" t="str">
        <f t="shared" ref="Q10:Q18" si="1">IF(ISERROR((((G10*J10)-(L10*P10))*F10)/1000),"",(((G10*J10)-(L10*P10))*F10)/1000)</f>
        <v/>
      </c>
      <c r="R10" s="34" t="str">
        <f t="shared" ref="R10:R18" si="2">IF(ISERROR(((G10*J10)-(L10*P10))/1000),"",((G10*J10)-(L10*P10))/1000)</f>
        <v/>
      </c>
    </row>
    <row r="11" spans="1:18" x14ac:dyDescent="0.3">
      <c r="A11" s="25">
        <v>58</v>
      </c>
      <c r="B11" s="45"/>
      <c r="C11" s="203"/>
      <c r="D11" s="203"/>
      <c r="E11" s="203"/>
      <c r="F11" s="249">
        <f t="shared" si="0"/>
        <v>0</v>
      </c>
      <c r="G11" s="29"/>
      <c r="H11" s="49"/>
      <c r="I11" s="29"/>
      <c r="J11" s="30"/>
      <c r="K11" s="27"/>
      <c r="L11" s="31"/>
      <c r="M11" s="253" t="str">
        <f>IF(ISERROR(VLOOKUP(O11,'Type Codes'!A$8:D$33,2,FALSE)),"",VLOOKUP(O11,'Type Codes'!A$8:D$33,2,FALSE))</f>
        <v/>
      </c>
      <c r="N11" s="252" t="str">
        <f>IF(ISERROR(VLOOKUP(O11,'Type Codes'!A$8:D$33,3,FALSE)),"",VLOOKUP(O11,'Type Codes'!A$8:D$33,3,FALSE))</f>
        <v/>
      </c>
      <c r="O11" s="32"/>
      <c r="P11" s="252" t="str">
        <f>IF(ISERROR(VLOOKUP(O11,'Type Codes'!A$8:D$33,4,FALSE)),"",VLOOKUP(O11,'Type Codes'!A$8:D$33,4,FALSE))</f>
        <v/>
      </c>
      <c r="Q11" s="33" t="str">
        <f t="shared" si="1"/>
        <v/>
      </c>
      <c r="R11" s="34" t="str">
        <f t="shared" si="2"/>
        <v/>
      </c>
    </row>
    <row r="12" spans="1:18" x14ac:dyDescent="0.3">
      <c r="A12" s="25">
        <v>59</v>
      </c>
      <c r="B12" s="45"/>
      <c r="C12" s="203"/>
      <c r="D12" s="203"/>
      <c r="E12" s="203"/>
      <c r="F12" s="249">
        <f t="shared" si="0"/>
        <v>0</v>
      </c>
      <c r="G12" s="29"/>
      <c r="H12" s="49"/>
      <c r="I12" s="29"/>
      <c r="J12" s="30"/>
      <c r="K12" s="27"/>
      <c r="L12" s="31"/>
      <c r="M12" s="253" t="str">
        <f>IF(ISERROR(VLOOKUP(O12,'Type Codes'!A$8:D$33,2,FALSE)),"",VLOOKUP(O12,'Type Codes'!A$8:D$33,2,FALSE))</f>
        <v/>
      </c>
      <c r="N12" s="252" t="str">
        <f>IF(ISERROR(VLOOKUP(O12,'Type Codes'!A$8:D$33,3,FALSE)),"",VLOOKUP(O12,'Type Codes'!A$8:D$33,3,FALSE))</f>
        <v/>
      </c>
      <c r="O12" s="32"/>
      <c r="P12" s="252" t="str">
        <f>IF(ISERROR(VLOOKUP(O12,'Type Codes'!A$8:D$33,4,FALSE)),"",VLOOKUP(O12,'Type Codes'!A$8:D$33,4,FALSE))</f>
        <v/>
      </c>
      <c r="Q12" s="33" t="str">
        <f t="shared" si="1"/>
        <v/>
      </c>
      <c r="R12" s="34" t="str">
        <f t="shared" si="2"/>
        <v/>
      </c>
    </row>
    <row r="13" spans="1:18" x14ac:dyDescent="0.3">
      <c r="A13" s="25">
        <v>60</v>
      </c>
      <c r="B13" s="45"/>
      <c r="C13" s="203"/>
      <c r="D13" s="203"/>
      <c r="E13" s="203"/>
      <c r="F13" s="249">
        <f t="shared" si="0"/>
        <v>0</v>
      </c>
      <c r="G13" s="29"/>
      <c r="H13" s="49"/>
      <c r="I13" s="29"/>
      <c r="J13" s="30"/>
      <c r="K13" s="27"/>
      <c r="L13" s="31"/>
      <c r="M13" s="253" t="str">
        <f>IF(ISERROR(VLOOKUP(O13,'Type Codes'!A$8:D$33,2,FALSE)),"",VLOOKUP(O13,'Type Codes'!A$8:D$33,2,FALSE))</f>
        <v/>
      </c>
      <c r="N13" s="252" t="str">
        <f>IF(ISERROR(VLOOKUP(O13,'Type Codes'!A$8:D$33,3,FALSE)),"",VLOOKUP(O13,'Type Codes'!A$8:D$33,3,FALSE))</f>
        <v/>
      </c>
      <c r="O13" s="32"/>
      <c r="P13" s="252" t="str">
        <f>IF(ISERROR(VLOOKUP(O13,'Type Codes'!A$8:D$33,4,FALSE)),"",VLOOKUP(O13,'Type Codes'!A$8:D$33,4,FALSE))</f>
        <v/>
      </c>
      <c r="Q13" s="33" t="str">
        <f t="shared" si="1"/>
        <v/>
      </c>
      <c r="R13" s="34" t="str">
        <f t="shared" si="2"/>
        <v/>
      </c>
    </row>
    <row r="14" spans="1:18" x14ac:dyDescent="0.3">
      <c r="A14" s="25">
        <v>61</v>
      </c>
      <c r="B14" s="45"/>
      <c r="C14" s="203"/>
      <c r="D14" s="203"/>
      <c r="E14" s="203"/>
      <c r="F14" s="249">
        <f t="shared" si="0"/>
        <v>0</v>
      </c>
      <c r="G14" s="29"/>
      <c r="H14" s="49"/>
      <c r="I14" s="29"/>
      <c r="J14" s="30"/>
      <c r="K14" s="27"/>
      <c r="L14" s="31"/>
      <c r="M14" s="253" t="str">
        <f>IF(ISERROR(VLOOKUP(O14,'Type Codes'!A$8:D$33,2,FALSE)),"",VLOOKUP(O14,'Type Codes'!A$8:D$33,2,FALSE))</f>
        <v/>
      </c>
      <c r="N14" s="252" t="str">
        <f>IF(ISERROR(VLOOKUP(O14,'Type Codes'!A$8:D$33,3,FALSE)),"",VLOOKUP(O14,'Type Codes'!A$8:D$33,3,FALSE))</f>
        <v/>
      </c>
      <c r="O14" s="32"/>
      <c r="P14" s="252" t="str">
        <f>IF(ISERROR(VLOOKUP(O14,'Type Codes'!A$8:D$33,4,FALSE)),"",VLOOKUP(O14,'Type Codes'!A$8:D$33,4,FALSE))</f>
        <v/>
      </c>
      <c r="Q14" s="33" t="str">
        <f t="shared" si="1"/>
        <v/>
      </c>
      <c r="R14" s="34" t="str">
        <f t="shared" si="2"/>
        <v/>
      </c>
    </row>
    <row r="15" spans="1:18" x14ac:dyDescent="0.3">
      <c r="A15" s="25">
        <v>62</v>
      </c>
      <c r="B15" s="45"/>
      <c r="C15" s="203"/>
      <c r="D15" s="203"/>
      <c r="E15" s="203"/>
      <c r="F15" s="249">
        <f t="shared" si="0"/>
        <v>0</v>
      </c>
      <c r="G15" s="29"/>
      <c r="H15" s="49"/>
      <c r="I15" s="29"/>
      <c r="J15" s="30"/>
      <c r="K15" s="27"/>
      <c r="L15" s="31"/>
      <c r="M15" s="253" t="str">
        <f>IF(ISERROR(VLOOKUP(O15,'Type Codes'!A$8:D$33,2,FALSE)),"",VLOOKUP(O15,'Type Codes'!A$8:D$33,2,FALSE))</f>
        <v/>
      </c>
      <c r="N15" s="252" t="str">
        <f>IF(ISERROR(VLOOKUP(O15,'Type Codes'!A$8:D$33,3,FALSE)),"",VLOOKUP(O15,'Type Codes'!A$8:D$33,3,FALSE))</f>
        <v/>
      </c>
      <c r="O15" s="32"/>
      <c r="P15" s="252" t="str">
        <f>IF(ISERROR(VLOOKUP(O15,'Type Codes'!A$8:D$33,4,FALSE)),"",VLOOKUP(O15,'Type Codes'!A$8:D$33,4,FALSE))</f>
        <v/>
      </c>
      <c r="Q15" s="33" t="str">
        <f t="shared" si="1"/>
        <v/>
      </c>
      <c r="R15" s="34" t="str">
        <f t="shared" si="2"/>
        <v/>
      </c>
    </row>
    <row r="16" spans="1:18" x14ac:dyDescent="0.3">
      <c r="A16" s="25">
        <v>63</v>
      </c>
      <c r="B16" s="45"/>
      <c r="C16" s="203"/>
      <c r="D16" s="203"/>
      <c r="E16" s="203"/>
      <c r="F16" s="249">
        <f t="shared" si="0"/>
        <v>0</v>
      </c>
      <c r="G16" s="29"/>
      <c r="H16" s="49"/>
      <c r="I16" s="29"/>
      <c r="J16" s="30"/>
      <c r="K16" s="27"/>
      <c r="L16" s="31"/>
      <c r="M16" s="253" t="str">
        <f>IF(ISERROR(VLOOKUP(O16,'Type Codes'!A$8:D$33,2,FALSE)),"",VLOOKUP(O16,'Type Codes'!A$8:D$33,2,FALSE))</f>
        <v/>
      </c>
      <c r="N16" s="252" t="str">
        <f>IF(ISERROR(VLOOKUP(O16,'Type Codes'!A$8:D$33,3,FALSE)),"",VLOOKUP(O16,'Type Codes'!A$8:D$33,3,FALSE))</f>
        <v/>
      </c>
      <c r="O16" s="32"/>
      <c r="P16" s="252" t="str">
        <f>IF(ISERROR(VLOOKUP(O16,'Type Codes'!A$8:D$33,4,FALSE)),"",VLOOKUP(O16,'Type Codes'!A$8:D$33,4,FALSE))</f>
        <v/>
      </c>
      <c r="Q16" s="33" t="str">
        <f t="shared" si="1"/>
        <v/>
      </c>
      <c r="R16" s="34" t="str">
        <f t="shared" si="2"/>
        <v/>
      </c>
    </row>
    <row r="17" spans="1:18" x14ac:dyDescent="0.3">
      <c r="A17" s="25">
        <v>64</v>
      </c>
      <c r="B17" s="45"/>
      <c r="C17" s="203"/>
      <c r="D17" s="203"/>
      <c r="E17" s="203"/>
      <c r="F17" s="249">
        <f t="shared" si="0"/>
        <v>0</v>
      </c>
      <c r="G17" s="29"/>
      <c r="H17" s="49"/>
      <c r="I17" s="29"/>
      <c r="J17" s="30"/>
      <c r="K17" s="27"/>
      <c r="L17" s="31"/>
      <c r="M17" s="253" t="str">
        <f>IF(ISERROR(VLOOKUP(O17,'Type Codes'!A$8:D$33,2,FALSE)),"",VLOOKUP(O17,'Type Codes'!A$8:D$33,2,FALSE))</f>
        <v/>
      </c>
      <c r="N17" s="252" t="str">
        <f>IF(ISERROR(VLOOKUP(O17,'Type Codes'!A$8:D$33,3,FALSE)),"",VLOOKUP(O17,'Type Codes'!A$8:D$33,3,FALSE))</f>
        <v/>
      </c>
      <c r="O17" s="32"/>
      <c r="P17" s="252" t="str">
        <f>IF(ISERROR(VLOOKUP(O17,'Type Codes'!A$8:D$33,4,FALSE)),"",VLOOKUP(O17,'Type Codes'!A$8:D$33,4,FALSE))</f>
        <v/>
      </c>
      <c r="Q17" s="33" t="str">
        <f t="shared" si="1"/>
        <v/>
      </c>
      <c r="R17" s="34" t="str">
        <f t="shared" si="2"/>
        <v/>
      </c>
    </row>
    <row r="18" spans="1:18" ht="17.25" thickBot="1" x14ac:dyDescent="0.35">
      <c r="A18" s="25">
        <v>65</v>
      </c>
      <c r="B18" s="45"/>
      <c r="C18" s="203"/>
      <c r="D18" s="203"/>
      <c r="E18" s="203"/>
      <c r="F18" s="249">
        <f t="shared" si="0"/>
        <v>0</v>
      </c>
      <c r="G18" s="29"/>
      <c r="H18" s="49"/>
      <c r="I18" s="29"/>
      <c r="J18" s="30"/>
      <c r="K18" s="27"/>
      <c r="L18" s="31"/>
      <c r="M18" s="253" t="str">
        <f>IF(ISERROR(VLOOKUP(O18,'Type Codes'!A$8:D$33,2,FALSE)),"",VLOOKUP(O18,'Type Codes'!A$8:D$33,2,FALSE))</f>
        <v/>
      </c>
      <c r="N18" s="252" t="str">
        <f>IF(ISERROR(VLOOKUP(O18,'Type Codes'!A$8:D$33,3,FALSE)),"",VLOOKUP(O18,'Type Codes'!A$8:D$33,3,FALSE))</f>
        <v/>
      </c>
      <c r="O18" s="32"/>
      <c r="P18" s="252" t="str">
        <f>IF(ISERROR(VLOOKUP(O18,'Type Codes'!A$8:D$33,4,FALSE)),"",VLOOKUP(O18,'Type Codes'!A$8:D$33,4,FALSE))</f>
        <v/>
      </c>
      <c r="Q18" s="33" t="str">
        <f t="shared" si="1"/>
        <v/>
      </c>
      <c r="R18" s="34" t="str">
        <f t="shared" si="2"/>
        <v/>
      </c>
    </row>
    <row r="19" spans="1:18" s="21" customFormat="1" ht="17.25" thickBot="1" x14ac:dyDescent="0.35">
      <c r="B19" s="335" t="s">
        <v>285</v>
      </c>
      <c r="C19" s="336"/>
      <c r="D19" s="336"/>
      <c r="E19" s="336"/>
      <c r="F19" s="336"/>
      <c r="G19" s="336"/>
      <c r="H19" s="336"/>
      <c r="I19" s="336"/>
      <c r="J19" s="336"/>
      <c r="K19" s="336"/>
      <c r="L19" s="336"/>
      <c r="M19" s="336"/>
      <c r="N19" s="336"/>
      <c r="O19" s="336"/>
      <c r="P19" s="336"/>
      <c r="Q19" s="336"/>
      <c r="R19" s="339"/>
    </row>
    <row r="20" spans="1:18" x14ac:dyDescent="0.3">
      <c r="A20" s="25">
        <v>66</v>
      </c>
      <c r="B20" s="45"/>
      <c r="C20" s="203"/>
      <c r="D20" s="203"/>
      <c r="E20" s="203"/>
      <c r="F20" s="249">
        <f>C20*D20*E20</f>
        <v>0</v>
      </c>
      <c r="G20" s="29"/>
      <c r="H20" s="49"/>
      <c r="I20" s="29"/>
      <c r="J20" s="30"/>
      <c r="K20" s="27"/>
      <c r="L20" s="31"/>
      <c r="M20" s="253" t="str">
        <f>IF(ISERROR(VLOOKUP(O20,'Type Codes'!A$8:D$33,2,FALSE)),"",VLOOKUP(O20,'Type Codes'!A$8:D$33,2,FALSE))</f>
        <v/>
      </c>
      <c r="N20" s="252" t="str">
        <f>IF(ISERROR(VLOOKUP(O20,'Type Codes'!A$8:D$33,3,FALSE)),"",VLOOKUP(O20,'Type Codes'!A$8:D$33,3,FALSE))</f>
        <v/>
      </c>
      <c r="O20" s="32"/>
      <c r="P20" s="252" t="str">
        <f>IF(ISERROR(VLOOKUP(O20,'Type Codes'!A$8:D$33,4,FALSE)),"",VLOOKUP(O20,'Type Codes'!A$8:D$33,4,FALSE))</f>
        <v/>
      </c>
      <c r="Q20" s="33" t="str">
        <f>IF(ISERROR((((G20*J20)-(L20*P20))*F20)/1000),"",(((G20*J20)-(L20*P20))*F20)/1000)</f>
        <v/>
      </c>
      <c r="R20" s="34" t="str">
        <f>IF(ISERROR(((G20*J20)-(L20*P20))/1000),"",((G20*J20)-(L20*P20))/1000)</f>
        <v/>
      </c>
    </row>
    <row r="21" spans="1:18" x14ac:dyDescent="0.3">
      <c r="A21" s="25">
        <v>67</v>
      </c>
      <c r="B21" s="45"/>
      <c r="C21" s="203"/>
      <c r="D21" s="203"/>
      <c r="E21" s="203"/>
      <c r="F21" s="249">
        <f t="shared" ref="F21:F58" si="3">C21*D21*E21</f>
        <v>0</v>
      </c>
      <c r="G21" s="29"/>
      <c r="H21" s="49"/>
      <c r="I21" s="29"/>
      <c r="J21" s="30"/>
      <c r="K21" s="27"/>
      <c r="L21" s="31"/>
      <c r="M21" s="253" t="str">
        <f>IF(ISERROR(VLOOKUP(O21,'Type Codes'!A$8:D$33,2,FALSE)),"",VLOOKUP(O21,'Type Codes'!A$8:D$33,2,FALSE))</f>
        <v/>
      </c>
      <c r="N21" s="252" t="str">
        <f>IF(ISERROR(VLOOKUP(O21,'Type Codes'!A$8:D$33,3,FALSE)),"",VLOOKUP(O21,'Type Codes'!A$8:D$33,3,FALSE))</f>
        <v/>
      </c>
      <c r="O21" s="32"/>
      <c r="P21" s="252" t="str">
        <f>IF(ISERROR(VLOOKUP(O21,'Type Codes'!A$8:D$33,4,FALSE)),"",VLOOKUP(O21,'Type Codes'!A$8:D$33,4,FALSE))</f>
        <v/>
      </c>
      <c r="Q21" s="33" t="str">
        <f t="shared" ref="Q21:Q58" si="4">IF(ISERROR((((G21*J21)-(L21*P21))*F21)/1000),"",(((G21*J21)-(L21*P21))*F21)/1000)</f>
        <v/>
      </c>
      <c r="R21" s="34" t="str">
        <f t="shared" ref="R21:R58" si="5">IF(ISERROR(((G21*J21)-(L21*P21))/1000),"",((G21*J21)-(L21*P21))/1000)</f>
        <v/>
      </c>
    </row>
    <row r="22" spans="1:18" x14ac:dyDescent="0.3">
      <c r="A22" s="25">
        <v>68</v>
      </c>
      <c r="B22" s="45"/>
      <c r="C22" s="203"/>
      <c r="D22" s="203"/>
      <c r="E22" s="203"/>
      <c r="F22" s="249">
        <f t="shared" si="3"/>
        <v>0</v>
      </c>
      <c r="G22" s="29"/>
      <c r="H22" s="49"/>
      <c r="I22" s="29"/>
      <c r="J22" s="30"/>
      <c r="K22" s="27"/>
      <c r="L22" s="31"/>
      <c r="M22" s="253" t="str">
        <f>IF(ISERROR(VLOOKUP(O22,'Type Codes'!A$8:D$33,2,FALSE)),"",VLOOKUP(O22,'Type Codes'!A$8:D$33,2,FALSE))</f>
        <v/>
      </c>
      <c r="N22" s="252" t="str">
        <f>IF(ISERROR(VLOOKUP(O22,'Type Codes'!A$8:D$33,3,FALSE)),"",VLOOKUP(O22,'Type Codes'!A$8:D$33,3,FALSE))</f>
        <v/>
      </c>
      <c r="O22" s="32"/>
      <c r="P22" s="252" t="str">
        <f>IF(ISERROR(VLOOKUP(O22,'Type Codes'!A$8:D$33,4,FALSE)),"",VLOOKUP(O22,'Type Codes'!A$8:D$33,4,FALSE))</f>
        <v/>
      </c>
      <c r="Q22" s="33" t="str">
        <f t="shared" si="4"/>
        <v/>
      </c>
      <c r="R22" s="34" t="str">
        <f t="shared" si="5"/>
        <v/>
      </c>
    </row>
    <row r="23" spans="1:18" x14ac:dyDescent="0.3">
      <c r="A23" s="25">
        <v>69</v>
      </c>
      <c r="B23" s="45"/>
      <c r="C23" s="203"/>
      <c r="D23" s="203"/>
      <c r="E23" s="203"/>
      <c r="F23" s="249">
        <f t="shared" si="3"/>
        <v>0</v>
      </c>
      <c r="G23" s="29"/>
      <c r="H23" s="49"/>
      <c r="I23" s="29"/>
      <c r="J23" s="30"/>
      <c r="K23" s="27"/>
      <c r="L23" s="31"/>
      <c r="M23" s="253" t="str">
        <f>IF(ISERROR(VLOOKUP(O23,'Type Codes'!A$8:D$33,2,FALSE)),"",VLOOKUP(O23,'Type Codes'!A$8:D$33,2,FALSE))</f>
        <v/>
      </c>
      <c r="N23" s="252" t="str">
        <f>IF(ISERROR(VLOOKUP(O23,'Type Codes'!A$8:D$33,3,FALSE)),"",VLOOKUP(O23,'Type Codes'!A$8:D$33,3,FALSE))</f>
        <v/>
      </c>
      <c r="O23" s="32"/>
      <c r="P23" s="252" t="str">
        <f>IF(ISERROR(VLOOKUP(O23,'Type Codes'!A$8:D$33,4,FALSE)),"",VLOOKUP(O23,'Type Codes'!A$8:D$33,4,FALSE))</f>
        <v/>
      </c>
      <c r="Q23" s="33" t="str">
        <f t="shared" si="4"/>
        <v/>
      </c>
      <c r="R23" s="34" t="str">
        <f t="shared" si="5"/>
        <v/>
      </c>
    </row>
    <row r="24" spans="1:18" x14ac:dyDescent="0.3">
      <c r="A24" s="25">
        <v>70</v>
      </c>
      <c r="B24" s="45"/>
      <c r="C24" s="203"/>
      <c r="D24" s="203"/>
      <c r="E24" s="203"/>
      <c r="F24" s="249">
        <f t="shared" si="3"/>
        <v>0</v>
      </c>
      <c r="G24" s="29"/>
      <c r="H24" s="49"/>
      <c r="I24" s="29"/>
      <c r="J24" s="30"/>
      <c r="K24" s="27"/>
      <c r="L24" s="31"/>
      <c r="M24" s="253" t="str">
        <f>IF(ISERROR(VLOOKUP(O24,'Type Codes'!A$8:D$33,2,FALSE)),"",VLOOKUP(O24,'Type Codes'!A$8:D$33,2,FALSE))</f>
        <v/>
      </c>
      <c r="N24" s="252" t="str">
        <f>IF(ISERROR(VLOOKUP(O24,'Type Codes'!A$8:D$33,3,FALSE)),"",VLOOKUP(O24,'Type Codes'!A$8:D$33,3,FALSE))</f>
        <v/>
      </c>
      <c r="O24" s="32"/>
      <c r="P24" s="252" t="str">
        <f>IF(ISERROR(VLOOKUP(O24,'Type Codes'!A$8:D$33,4,FALSE)),"",VLOOKUP(O24,'Type Codes'!A$8:D$33,4,FALSE))</f>
        <v/>
      </c>
      <c r="Q24" s="33" t="str">
        <f t="shared" si="4"/>
        <v/>
      </c>
      <c r="R24" s="34" t="str">
        <f t="shared" si="5"/>
        <v/>
      </c>
    </row>
    <row r="25" spans="1:18" x14ac:dyDescent="0.3">
      <c r="A25" s="25">
        <v>71</v>
      </c>
      <c r="B25" s="45"/>
      <c r="C25" s="203"/>
      <c r="D25" s="203"/>
      <c r="E25" s="203"/>
      <c r="F25" s="249">
        <f t="shared" si="3"/>
        <v>0</v>
      </c>
      <c r="G25" s="29"/>
      <c r="H25" s="49"/>
      <c r="I25" s="29"/>
      <c r="J25" s="30"/>
      <c r="K25" s="27"/>
      <c r="L25" s="31"/>
      <c r="M25" s="253" t="str">
        <f>IF(ISERROR(VLOOKUP(O25,'Type Codes'!A$8:D$33,2,FALSE)),"",VLOOKUP(O25,'Type Codes'!A$8:D$33,2,FALSE))</f>
        <v/>
      </c>
      <c r="N25" s="252" t="str">
        <f>IF(ISERROR(VLOOKUP(O25,'Type Codes'!A$8:D$33,3,FALSE)),"",VLOOKUP(O25,'Type Codes'!A$8:D$33,3,FALSE))</f>
        <v/>
      </c>
      <c r="O25" s="32"/>
      <c r="P25" s="252" t="str">
        <f>IF(ISERROR(VLOOKUP(O25,'Type Codes'!A$8:D$33,4,FALSE)),"",VLOOKUP(O25,'Type Codes'!A$8:D$33,4,FALSE))</f>
        <v/>
      </c>
      <c r="Q25" s="33" t="str">
        <f t="shared" si="4"/>
        <v/>
      </c>
      <c r="R25" s="34" t="str">
        <f t="shared" si="5"/>
        <v/>
      </c>
    </row>
    <row r="26" spans="1:18" x14ac:dyDescent="0.3">
      <c r="A26" s="25">
        <v>72</v>
      </c>
      <c r="B26" s="45"/>
      <c r="C26" s="203"/>
      <c r="D26" s="203"/>
      <c r="E26" s="203"/>
      <c r="F26" s="249">
        <f t="shared" si="3"/>
        <v>0</v>
      </c>
      <c r="G26" s="29"/>
      <c r="H26" s="49"/>
      <c r="I26" s="29"/>
      <c r="J26" s="30"/>
      <c r="K26" s="27"/>
      <c r="L26" s="31"/>
      <c r="M26" s="253" t="str">
        <f>IF(ISERROR(VLOOKUP(O26,'Type Codes'!A$8:D$33,2,FALSE)),"",VLOOKUP(O26,'Type Codes'!A$8:D$33,2,FALSE))</f>
        <v/>
      </c>
      <c r="N26" s="252" t="str">
        <f>IF(ISERROR(VLOOKUP(O26,'Type Codes'!A$8:D$33,3,FALSE)),"",VLOOKUP(O26,'Type Codes'!A$8:D$33,3,FALSE))</f>
        <v/>
      </c>
      <c r="O26" s="32"/>
      <c r="P26" s="252" t="str">
        <f>IF(ISERROR(VLOOKUP(O26,'Type Codes'!A$8:D$33,4,FALSE)),"",VLOOKUP(O26,'Type Codes'!A$8:D$33,4,FALSE))</f>
        <v/>
      </c>
      <c r="Q26" s="33" t="str">
        <f t="shared" si="4"/>
        <v/>
      </c>
      <c r="R26" s="34" t="str">
        <f t="shared" si="5"/>
        <v/>
      </c>
    </row>
    <row r="27" spans="1:18" x14ac:dyDescent="0.3">
      <c r="A27" s="25">
        <v>73</v>
      </c>
      <c r="B27" s="45"/>
      <c r="C27" s="203"/>
      <c r="D27" s="203"/>
      <c r="E27" s="203"/>
      <c r="F27" s="249">
        <f t="shared" si="3"/>
        <v>0</v>
      </c>
      <c r="G27" s="29"/>
      <c r="H27" s="49"/>
      <c r="I27" s="29"/>
      <c r="J27" s="30"/>
      <c r="K27" s="27"/>
      <c r="L27" s="31"/>
      <c r="M27" s="253" t="str">
        <f>IF(ISERROR(VLOOKUP(O27,'Type Codes'!A$8:D$33,2,FALSE)),"",VLOOKUP(O27,'Type Codes'!A$8:D$33,2,FALSE))</f>
        <v/>
      </c>
      <c r="N27" s="252" t="str">
        <f>IF(ISERROR(VLOOKUP(O27,'Type Codes'!A$8:D$33,3,FALSE)),"",VLOOKUP(O27,'Type Codes'!A$8:D$33,3,FALSE))</f>
        <v/>
      </c>
      <c r="O27" s="32"/>
      <c r="P27" s="252" t="str">
        <f>IF(ISERROR(VLOOKUP(O27,'Type Codes'!A$8:D$33,4,FALSE)),"",VLOOKUP(O27,'Type Codes'!A$8:D$33,4,FALSE))</f>
        <v/>
      </c>
      <c r="Q27" s="33" t="str">
        <f t="shared" si="4"/>
        <v/>
      </c>
      <c r="R27" s="34" t="str">
        <f t="shared" si="5"/>
        <v/>
      </c>
    </row>
    <row r="28" spans="1:18" x14ac:dyDescent="0.3">
      <c r="A28" s="25">
        <v>74</v>
      </c>
      <c r="B28" s="45"/>
      <c r="C28" s="203"/>
      <c r="D28" s="203"/>
      <c r="E28" s="203"/>
      <c r="F28" s="249">
        <f t="shared" si="3"/>
        <v>0</v>
      </c>
      <c r="G28" s="29"/>
      <c r="H28" s="49"/>
      <c r="I28" s="29"/>
      <c r="J28" s="30"/>
      <c r="K28" s="27"/>
      <c r="L28" s="31"/>
      <c r="M28" s="253" t="str">
        <f>IF(ISERROR(VLOOKUP(O28,'Type Codes'!A$8:D$33,2,FALSE)),"",VLOOKUP(O28,'Type Codes'!A$8:D$33,2,FALSE))</f>
        <v/>
      </c>
      <c r="N28" s="252" t="str">
        <f>IF(ISERROR(VLOOKUP(O28,'Type Codes'!A$8:D$33,3,FALSE)),"",VLOOKUP(O28,'Type Codes'!A$8:D$33,3,FALSE))</f>
        <v/>
      </c>
      <c r="O28" s="32"/>
      <c r="P28" s="252" t="str">
        <f>IF(ISERROR(VLOOKUP(O28,'Type Codes'!A$8:D$33,4,FALSE)),"",VLOOKUP(O28,'Type Codes'!A$8:D$33,4,FALSE))</f>
        <v/>
      </c>
      <c r="Q28" s="33" t="str">
        <f t="shared" si="4"/>
        <v/>
      </c>
      <c r="R28" s="34" t="str">
        <f t="shared" si="5"/>
        <v/>
      </c>
    </row>
    <row r="29" spans="1:18" x14ac:dyDescent="0.3">
      <c r="A29" s="25">
        <v>75</v>
      </c>
      <c r="B29" s="45"/>
      <c r="C29" s="203"/>
      <c r="D29" s="203"/>
      <c r="E29" s="203"/>
      <c r="F29" s="249">
        <f t="shared" si="3"/>
        <v>0</v>
      </c>
      <c r="G29" s="29"/>
      <c r="H29" s="49"/>
      <c r="I29" s="29"/>
      <c r="J29" s="30"/>
      <c r="K29" s="27"/>
      <c r="L29" s="31"/>
      <c r="M29" s="253" t="str">
        <f>IF(ISERROR(VLOOKUP(O29,'Type Codes'!A$8:D$33,2,FALSE)),"",VLOOKUP(O29,'Type Codes'!A$8:D$33,2,FALSE))</f>
        <v/>
      </c>
      <c r="N29" s="252" t="str">
        <f>IF(ISERROR(VLOOKUP(O29,'Type Codes'!A$8:D$33,3,FALSE)),"",VLOOKUP(O29,'Type Codes'!A$8:D$33,3,FALSE))</f>
        <v/>
      </c>
      <c r="O29" s="32"/>
      <c r="P29" s="252" t="str">
        <f>IF(ISERROR(VLOOKUP(O29,'Type Codes'!A$8:D$33,4,FALSE)),"",VLOOKUP(O29,'Type Codes'!A$8:D$33,4,FALSE))</f>
        <v/>
      </c>
      <c r="Q29" s="33" t="str">
        <f t="shared" si="4"/>
        <v/>
      </c>
      <c r="R29" s="34" t="str">
        <f t="shared" si="5"/>
        <v/>
      </c>
    </row>
    <row r="30" spans="1:18" x14ac:dyDescent="0.3">
      <c r="A30" s="25">
        <v>76</v>
      </c>
      <c r="B30" s="45"/>
      <c r="C30" s="203"/>
      <c r="D30" s="203"/>
      <c r="E30" s="203"/>
      <c r="F30" s="249">
        <f t="shared" si="3"/>
        <v>0</v>
      </c>
      <c r="G30" s="29"/>
      <c r="H30" s="49"/>
      <c r="I30" s="29"/>
      <c r="J30" s="30"/>
      <c r="K30" s="27"/>
      <c r="L30" s="31"/>
      <c r="M30" s="253" t="str">
        <f>IF(ISERROR(VLOOKUP(O30,'Type Codes'!A$8:D$33,2,FALSE)),"",VLOOKUP(O30,'Type Codes'!A$8:D$33,2,FALSE))</f>
        <v/>
      </c>
      <c r="N30" s="252" t="str">
        <f>IF(ISERROR(VLOOKUP(O30,'Type Codes'!A$8:D$33,3,FALSE)),"",VLOOKUP(O30,'Type Codes'!A$8:D$33,3,FALSE))</f>
        <v/>
      </c>
      <c r="O30" s="32"/>
      <c r="P30" s="252" t="str">
        <f>IF(ISERROR(VLOOKUP(O30,'Type Codes'!A$8:D$33,4,FALSE)),"",VLOOKUP(O30,'Type Codes'!A$8:D$33,4,FALSE))</f>
        <v/>
      </c>
      <c r="Q30" s="33" t="str">
        <f t="shared" si="4"/>
        <v/>
      </c>
      <c r="R30" s="34" t="str">
        <f t="shared" si="5"/>
        <v/>
      </c>
    </row>
    <row r="31" spans="1:18" x14ac:dyDescent="0.3">
      <c r="A31" s="25">
        <v>77</v>
      </c>
      <c r="B31" s="45"/>
      <c r="C31" s="203"/>
      <c r="D31" s="203"/>
      <c r="E31" s="203"/>
      <c r="F31" s="249">
        <f t="shared" si="3"/>
        <v>0</v>
      </c>
      <c r="G31" s="29"/>
      <c r="H31" s="49"/>
      <c r="I31" s="29"/>
      <c r="J31" s="30"/>
      <c r="K31" s="27"/>
      <c r="L31" s="31"/>
      <c r="M31" s="253" t="str">
        <f>IF(ISERROR(VLOOKUP(O31,'Type Codes'!A$8:D$33,2,FALSE)),"",VLOOKUP(O31,'Type Codes'!A$8:D$33,2,FALSE))</f>
        <v/>
      </c>
      <c r="N31" s="252" t="str">
        <f>IF(ISERROR(VLOOKUP(O31,'Type Codes'!A$8:D$33,3,FALSE)),"",VLOOKUP(O31,'Type Codes'!A$8:D$33,3,FALSE))</f>
        <v/>
      </c>
      <c r="O31" s="32"/>
      <c r="P31" s="252" t="str">
        <f>IF(ISERROR(VLOOKUP(O31,'Type Codes'!A$8:D$33,4,FALSE)),"",VLOOKUP(O31,'Type Codes'!A$8:D$33,4,FALSE))</f>
        <v/>
      </c>
      <c r="Q31" s="33" t="str">
        <f t="shared" si="4"/>
        <v/>
      </c>
      <c r="R31" s="34" t="str">
        <f t="shared" si="5"/>
        <v/>
      </c>
    </row>
    <row r="32" spans="1:18" x14ac:dyDescent="0.3">
      <c r="A32" s="25">
        <v>78</v>
      </c>
      <c r="B32" s="45"/>
      <c r="C32" s="203"/>
      <c r="D32" s="203"/>
      <c r="E32" s="203"/>
      <c r="F32" s="249">
        <f t="shared" si="3"/>
        <v>0</v>
      </c>
      <c r="G32" s="29"/>
      <c r="H32" s="49"/>
      <c r="I32" s="29"/>
      <c r="J32" s="30"/>
      <c r="K32" s="27"/>
      <c r="L32" s="31"/>
      <c r="M32" s="253" t="str">
        <f>IF(ISERROR(VLOOKUP(O32,'Type Codes'!A$8:D$33,2,FALSE)),"",VLOOKUP(O32,'Type Codes'!A$8:D$33,2,FALSE))</f>
        <v/>
      </c>
      <c r="N32" s="252" t="str">
        <f>IF(ISERROR(VLOOKUP(O32,'Type Codes'!A$8:D$33,3,FALSE)),"",VLOOKUP(O32,'Type Codes'!A$8:D$33,3,FALSE))</f>
        <v/>
      </c>
      <c r="O32" s="32"/>
      <c r="P32" s="252" t="str">
        <f>IF(ISERROR(VLOOKUP(O32,'Type Codes'!A$8:D$33,4,FALSE)),"",VLOOKUP(O32,'Type Codes'!A$8:D$33,4,FALSE))</f>
        <v/>
      </c>
      <c r="Q32" s="33" t="str">
        <f t="shared" si="4"/>
        <v/>
      </c>
      <c r="R32" s="34" t="str">
        <f t="shared" si="5"/>
        <v/>
      </c>
    </row>
    <row r="33" spans="1:18" x14ac:dyDescent="0.3">
      <c r="A33" s="25">
        <v>79</v>
      </c>
      <c r="B33" s="45"/>
      <c r="C33" s="203"/>
      <c r="D33" s="203"/>
      <c r="E33" s="203"/>
      <c r="F33" s="249">
        <f t="shared" si="3"/>
        <v>0</v>
      </c>
      <c r="G33" s="29"/>
      <c r="H33" s="49"/>
      <c r="I33" s="29"/>
      <c r="J33" s="30"/>
      <c r="K33" s="27"/>
      <c r="L33" s="31"/>
      <c r="M33" s="253" t="str">
        <f>IF(ISERROR(VLOOKUP(O33,'Type Codes'!A$8:D$33,2,FALSE)),"",VLOOKUP(O33,'Type Codes'!A$8:D$33,2,FALSE))</f>
        <v/>
      </c>
      <c r="N33" s="252" t="str">
        <f>IF(ISERROR(VLOOKUP(O33,'Type Codes'!A$8:D$33,3,FALSE)),"",VLOOKUP(O33,'Type Codes'!A$8:D$33,3,FALSE))</f>
        <v/>
      </c>
      <c r="O33" s="32"/>
      <c r="P33" s="252" t="str">
        <f>IF(ISERROR(VLOOKUP(O33,'Type Codes'!A$8:D$33,4,FALSE)),"",VLOOKUP(O33,'Type Codes'!A$8:D$33,4,FALSE))</f>
        <v/>
      </c>
      <c r="Q33" s="33" t="str">
        <f t="shared" si="4"/>
        <v/>
      </c>
      <c r="R33" s="34" t="str">
        <f t="shared" si="5"/>
        <v/>
      </c>
    </row>
    <row r="34" spans="1:18" x14ac:dyDescent="0.3">
      <c r="A34" s="25">
        <v>80</v>
      </c>
      <c r="B34" s="45"/>
      <c r="C34" s="203"/>
      <c r="D34" s="203"/>
      <c r="E34" s="203"/>
      <c r="F34" s="249">
        <f t="shared" si="3"/>
        <v>0</v>
      </c>
      <c r="G34" s="29"/>
      <c r="H34" s="49"/>
      <c r="I34" s="29"/>
      <c r="J34" s="30"/>
      <c r="K34" s="27"/>
      <c r="L34" s="31"/>
      <c r="M34" s="253" t="str">
        <f>IF(ISERROR(VLOOKUP(O34,'Type Codes'!A$8:D$33,2,FALSE)),"",VLOOKUP(O34,'Type Codes'!A$8:D$33,2,FALSE))</f>
        <v/>
      </c>
      <c r="N34" s="252" t="str">
        <f>IF(ISERROR(VLOOKUP(O34,'Type Codes'!A$8:D$33,3,FALSE)),"",VLOOKUP(O34,'Type Codes'!A$8:D$33,3,FALSE))</f>
        <v/>
      </c>
      <c r="O34" s="32"/>
      <c r="P34" s="252" t="str">
        <f>IF(ISERROR(VLOOKUP(O34,'Type Codes'!A$8:D$33,4,FALSE)),"",VLOOKUP(O34,'Type Codes'!A$8:D$33,4,FALSE))</f>
        <v/>
      </c>
      <c r="Q34" s="33" t="str">
        <f t="shared" si="4"/>
        <v/>
      </c>
      <c r="R34" s="34" t="str">
        <f t="shared" si="5"/>
        <v/>
      </c>
    </row>
    <row r="35" spans="1:18" x14ac:dyDescent="0.3">
      <c r="A35" s="25">
        <v>81</v>
      </c>
      <c r="B35" s="45"/>
      <c r="C35" s="203"/>
      <c r="D35" s="203"/>
      <c r="E35" s="203"/>
      <c r="F35" s="249">
        <f t="shared" si="3"/>
        <v>0</v>
      </c>
      <c r="G35" s="29"/>
      <c r="H35" s="49"/>
      <c r="I35" s="29"/>
      <c r="J35" s="30"/>
      <c r="K35" s="27"/>
      <c r="L35" s="31"/>
      <c r="M35" s="253" t="str">
        <f>IF(ISERROR(VLOOKUP(O35,'Type Codes'!A$8:D$33,2,FALSE)),"",VLOOKUP(O35,'Type Codes'!A$8:D$33,2,FALSE))</f>
        <v/>
      </c>
      <c r="N35" s="252" t="str">
        <f>IF(ISERROR(VLOOKUP(O35,'Type Codes'!A$8:D$33,3,FALSE)),"",VLOOKUP(O35,'Type Codes'!A$8:D$33,3,FALSE))</f>
        <v/>
      </c>
      <c r="O35" s="32"/>
      <c r="P35" s="252" t="str">
        <f>IF(ISERROR(VLOOKUP(O35,'Type Codes'!A$8:D$33,4,FALSE)),"",VLOOKUP(O35,'Type Codes'!A$8:D$33,4,FALSE))</f>
        <v/>
      </c>
      <c r="Q35" s="33" t="str">
        <f t="shared" si="4"/>
        <v/>
      </c>
      <c r="R35" s="34" t="str">
        <f t="shared" si="5"/>
        <v/>
      </c>
    </row>
    <row r="36" spans="1:18" x14ac:dyDescent="0.3">
      <c r="A36" s="25">
        <v>82</v>
      </c>
      <c r="B36" s="45"/>
      <c r="C36" s="203"/>
      <c r="D36" s="203"/>
      <c r="E36" s="203"/>
      <c r="F36" s="249">
        <f t="shared" si="3"/>
        <v>0</v>
      </c>
      <c r="G36" s="29"/>
      <c r="H36" s="49"/>
      <c r="I36" s="29"/>
      <c r="J36" s="30"/>
      <c r="K36" s="27"/>
      <c r="L36" s="31"/>
      <c r="M36" s="253" t="str">
        <f>IF(ISERROR(VLOOKUP(O36,'Type Codes'!A$8:D$33,2,FALSE)),"",VLOOKUP(O36,'Type Codes'!A$8:D$33,2,FALSE))</f>
        <v/>
      </c>
      <c r="N36" s="252" t="str">
        <f>IF(ISERROR(VLOOKUP(O36,'Type Codes'!A$8:D$33,3,FALSE)),"",VLOOKUP(O36,'Type Codes'!A$8:D$33,3,FALSE))</f>
        <v/>
      </c>
      <c r="O36" s="32"/>
      <c r="P36" s="252" t="str">
        <f>IF(ISERROR(VLOOKUP(O36,'Type Codes'!A$8:D$33,4,FALSE)),"",VLOOKUP(O36,'Type Codes'!A$8:D$33,4,FALSE))</f>
        <v/>
      </c>
      <c r="Q36" s="33" t="str">
        <f t="shared" si="4"/>
        <v/>
      </c>
      <c r="R36" s="34" t="str">
        <f t="shared" si="5"/>
        <v/>
      </c>
    </row>
    <row r="37" spans="1:18" x14ac:dyDescent="0.3">
      <c r="A37" s="25">
        <v>83</v>
      </c>
      <c r="B37" s="45"/>
      <c r="C37" s="203"/>
      <c r="D37" s="203"/>
      <c r="E37" s="203"/>
      <c r="F37" s="249">
        <f t="shared" si="3"/>
        <v>0</v>
      </c>
      <c r="G37" s="29"/>
      <c r="H37" s="49"/>
      <c r="I37" s="29"/>
      <c r="J37" s="35"/>
      <c r="K37" s="27"/>
      <c r="L37" s="31"/>
      <c r="M37" s="253" t="str">
        <f>IF(ISERROR(VLOOKUP(O37,'Type Codes'!A$8:D$33,2,FALSE)),"",VLOOKUP(O37,'Type Codes'!A$8:D$33,2,FALSE))</f>
        <v/>
      </c>
      <c r="N37" s="252" t="str">
        <f>IF(ISERROR(VLOOKUP(O37,'Type Codes'!A$8:D$33,3,FALSE)),"",VLOOKUP(O37,'Type Codes'!A$8:D$33,3,FALSE))</f>
        <v/>
      </c>
      <c r="O37" s="32"/>
      <c r="P37" s="252" t="str">
        <f>IF(ISERROR(VLOOKUP(O37,'Type Codes'!A$8:D$33,4,FALSE)),"",VLOOKUP(O37,'Type Codes'!A$8:D$33,4,FALSE))</f>
        <v/>
      </c>
      <c r="Q37" s="33" t="str">
        <f t="shared" si="4"/>
        <v/>
      </c>
      <c r="R37" s="34" t="str">
        <f t="shared" si="5"/>
        <v/>
      </c>
    </row>
    <row r="38" spans="1:18" x14ac:dyDescent="0.3">
      <c r="A38" s="25">
        <v>84</v>
      </c>
      <c r="B38" s="45"/>
      <c r="C38" s="203"/>
      <c r="D38" s="203"/>
      <c r="E38" s="203"/>
      <c r="F38" s="249">
        <f t="shared" si="3"/>
        <v>0</v>
      </c>
      <c r="G38" s="29"/>
      <c r="H38" s="49"/>
      <c r="I38" s="29"/>
      <c r="J38" s="30"/>
      <c r="K38" s="27"/>
      <c r="L38" s="31"/>
      <c r="M38" s="253" t="str">
        <f>IF(ISERROR(VLOOKUP(O38,'Type Codes'!A$8:D$33,2,FALSE)),"",VLOOKUP(O38,'Type Codes'!A$8:D$33,2,FALSE))</f>
        <v/>
      </c>
      <c r="N38" s="252" t="str">
        <f>IF(ISERROR(VLOOKUP(O38,'Type Codes'!A$8:D$33,3,FALSE)),"",VLOOKUP(O38,'Type Codes'!A$8:D$33,3,FALSE))</f>
        <v/>
      </c>
      <c r="O38" s="32"/>
      <c r="P38" s="252" t="str">
        <f>IF(ISERROR(VLOOKUP(O38,'Type Codes'!A$8:D$33,4,FALSE)),"",VLOOKUP(O38,'Type Codes'!A$8:D$33,4,FALSE))</f>
        <v/>
      </c>
      <c r="Q38" s="33" t="str">
        <f t="shared" si="4"/>
        <v/>
      </c>
      <c r="R38" s="34" t="str">
        <f t="shared" si="5"/>
        <v/>
      </c>
    </row>
    <row r="39" spans="1:18" x14ac:dyDescent="0.3">
      <c r="A39" s="25">
        <v>85</v>
      </c>
      <c r="B39" s="45"/>
      <c r="C39" s="203"/>
      <c r="D39" s="203"/>
      <c r="E39" s="203"/>
      <c r="F39" s="249">
        <f t="shared" si="3"/>
        <v>0</v>
      </c>
      <c r="G39" s="29"/>
      <c r="H39" s="49"/>
      <c r="I39" s="29"/>
      <c r="J39" s="35"/>
      <c r="K39" s="27"/>
      <c r="L39" s="31"/>
      <c r="M39" s="253" t="str">
        <f>IF(ISERROR(VLOOKUP(O39,'Type Codes'!A$8:D$33,2,FALSE)),"",VLOOKUP(O39,'Type Codes'!A$8:D$33,2,FALSE))</f>
        <v/>
      </c>
      <c r="N39" s="252" t="str">
        <f>IF(ISERROR(VLOOKUP(O39,'Type Codes'!A$8:D$33,3,FALSE)),"",VLOOKUP(O39,'Type Codes'!A$8:D$33,3,FALSE))</f>
        <v/>
      </c>
      <c r="O39" s="32"/>
      <c r="P39" s="252" t="str">
        <f>IF(ISERROR(VLOOKUP(O39,'Type Codes'!A$8:D$33,4,FALSE)),"",VLOOKUP(O39,'Type Codes'!A$8:D$33,4,FALSE))</f>
        <v/>
      </c>
      <c r="Q39" s="33" t="str">
        <f t="shared" si="4"/>
        <v/>
      </c>
      <c r="R39" s="34" t="str">
        <f t="shared" si="5"/>
        <v/>
      </c>
    </row>
    <row r="40" spans="1:18" x14ac:dyDescent="0.3">
      <c r="A40" s="25">
        <v>86</v>
      </c>
      <c r="B40" s="45"/>
      <c r="C40" s="203"/>
      <c r="D40" s="203"/>
      <c r="E40" s="203"/>
      <c r="F40" s="249">
        <f t="shared" si="3"/>
        <v>0</v>
      </c>
      <c r="G40" s="29"/>
      <c r="H40" s="49"/>
      <c r="I40" s="29"/>
      <c r="J40" s="30"/>
      <c r="K40" s="27"/>
      <c r="L40" s="31"/>
      <c r="M40" s="253" t="str">
        <f>IF(ISERROR(VLOOKUP(O40,'Type Codes'!A$8:D$33,2,FALSE)),"",VLOOKUP(O40,'Type Codes'!A$8:D$33,2,FALSE))</f>
        <v/>
      </c>
      <c r="N40" s="252" t="str">
        <f>IF(ISERROR(VLOOKUP(O40,'Type Codes'!A$8:D$33,3,FALSE)),"",VLOOKUP(O40,'Type Codes'!A$8:D$33,3,FALSE))</f>
        <v/>
      </c>
      <c r="O40" s="32"/>
      <c r="P40" s="252" t="str">
        <f>IF(ISERROR(VLOOKUP(O40,'Type Codes'!A$8:D$33,4,FALSE)),"",VLOOKUP(O40,'Type Codes'!A$8:D$33,4,FALSE))</f>
        <v/>
      </c>
      <c r="Q40" s="33" t="str">
        <f t="shared" si="4"/>
        <v/>
      </c>
      <c r="R40" s="34" t="str">
        <f t="shared" si="5"/>
        <v/>
      </c>
    </row>
    <row r="41" spans="1:18" x14ac:dyDescent="0.3">
      <c r="A41" s="25">
        <v>87</v>
      </c>
      <c r="B41" s="45"/>
      <c r="C41" s="203"/>
      <c r="D41" s="203"/>
      <c r="E41" s="203"/>
      <c r="F41" s="249">
        <f t="shared" si="3"/>
        <v>0</v>
      </c>
      <c r="G41" s="29"/>
      <c r="H41" s="49"/>
      <c r="I41" s="29"/>
      <c r="J41" s="30"/>
      <c r="K41" s="27"/>
      <c r="L41" s="31"/>
      <c r="M41" s="253" t="str">
        <f>IF(ISERROR(VLOOKUP(O41,'Type Codes'!A$8:D$33,2,FALSE)),"",VLOOKUP(O41,'Type Codes'!A$8:D$33,2,FALSE))</f>
        <v/>
      </c>
      <c r="N41" s="252" t="str">
        <f>IF(ISERROR(VLOOKUP(O41,'Type Codes'!A$8:D$33,3,FALSE)),"",VLOOKUP(O41,'Type Codes'!A$8:D$33,3,FALSE))</f>
        <v/>
      </c>
      <c r="O41" s="32"/>
      <c r="P41" s="252" t="str">
        <f>IF(ISERROR(VLOOKUP(O41,'Type Codes'!A$8:D$33,4,FALSE)),"",VLOOKUP(O41,'Type Codes'!A$8:D$33,4,FALSE))</f>
        <v/>
      </c>
      <c r="Q41" s="33" t="str">
        <f t="shared" si="4"/>
        <v/>
      </c>
      <c r="R41" s="34" t="str">
        <f t="shared" si="5"/>
        <v/>
      </c>
    </row>
    <row r="42" spans="1:18" x14ac:dyDescent="0.3">
      <c r="A42" s="25">
        <v>88</v>
      </c>
      <c r="B42" s="45"/>
      <c r="C42" s="203"/>
      <c r="D42" s="203"/>
      <c r="E42" s="203"/>
      <c r="F42" s="249">
        <f t="shared" si="3"/>
        <v>0</v>
      </c>
      <c r="G42" s="29"/>
      <c r="H42" s="49"/>
      <c r="I42" s="29"/>
      <c r="J42" s="30"/>
      <c r="K42" s="27"/>
      <c r="L42" s="31"/>
      <c r="M42" s="253" t="str">
        <f>IF(ISERROR(VLOOKUP(O42,'Type Codes'!A$8:D$33,2,FALSE)),"",VLOOKUP(O42,'Type Codes'!A$8:D$33,2,FALSE))</f>
        <v/>
      </c>
      <c r="N42" s="252" t="str">
        <f>IF(ISERROR(VLOOKUP(O42,'Type Codes'!A$8:D$33,3,FALSE)),"",VLOOKUP(O42,'Type Codes'!A$8:D$33,3,FALSE))</f>
        <v/>
      </c>
      <c r="O42" s="32"/>
      <c r="P42" s="252" t="str">
        <f>IF(ISERROR(VLOOKUP(O42,'Type Codes'!A$8:D$33,4,FALSE)),"",VLOOKUP(O42,'Type Codes'!A$8:D$33,4,FALSE))</f>
        <v/>
      </c>
      <c r="Q42" s="33" t="str">
        <f t="shared" si="4"/>
        <v/>
      </c>
      <c r="R42" s="34" t="str">
        <f t="shared" si="5"/>
        <v/>
      </c>
    </row>
    <row r="43" spans="1:18" x14ac:dyDescent="0.3">
      <c r="A43" s="25">
        <v>89</v>
      </c>
      <c r="B43" s="45"/>
      <c r="C43" s="203"/>
      <c r="D43" s="203"/>
      <c r="E43" s="203"/>
      <c r="F43" s="249">
        <f t="shared" si="3"/>
        <v>0</v>
      </c>
      <c r="G43" s="29"/>
      <c r="H43" s="49"/>
      <c r="I43" s="29"/>
      <c r="J43" s="30"/>
      <c r="K43" s="27"/>
      <c r="L43" s="31"/>
      <c r="M43" s="253" t="str">
        <f>IF(ISERROR(VLOOKUP(O43,'Type Codes'!A$8:D$33,2,FALSE)),"",VLOOKUP(O43,'Type Codes'!A$8:D$33,2,FALSE))</f>
        <v/>
      </c>
      <c r="N43" s="252" t="str">
        <f>IF(ISERROR(VLOOKUP(O43,'Type Codes'!A$8:D$33,3,FALSE)),"",VLOOKUP(O43,'Type Codes'!A$8:D$33,3,FALSE))</f>
        <v/>
      </c>
      <c r="O43" s="32"/>
      <c r="P43" s="252" t="str">
        <f>IF(ISERROR(VLOOKUP(O43,'Type Codes'!A$8:D$33,4,FALSE)),"",VLOOKUP(O43,'Type Codes'!A$8:D$33,4,FALSE))</f>
        <v/>
      </c>
      <c r="Q43" s="33" t="str">
        <f t="shared" si="4"/>
        <v/>
      </c>
      <c r="R43" s="34" t="str">
        <f t="shared" si="5"/>
        <v/>
      </c>
    </row>
    <row r="44" spans="1:18" x14ac:dyDescent="0.3">
      <c r="A44" s="25">
        <v>90</v>
      </c>
      <c r="B44" s="45"/>
      <c r="C44" s="203"/>
      <c r="D44" s="203"/>
      <c r="E44" s="203"/>
      <c r="F44" s="249">
        <f t="shared" si="3"/>
        <v>0</v>
      </c>
      <c r="G44" s="29"/>
      <c r="H44" s="49"/>
      <c r="I44" s="29"/>
      <c r="J44" s="30"/>
      <c r="K44" s="27"/>
      <c r="L44" s="31"/>
      <c r="M44" s="253" t="str">
        <f>IF(ISERROR(VLOOKUP(O44,'Type Codes'!A$8:D$33,2,FALSE)),"",VLOOKUP(O44,'Type Codes'!A$8:D$33,2,FALSE))</f>
        <v/>
      </c>
      <c r="N44" s="252" t="str">
        <f>IF(ISERROR(VLOOKUP(O44,'Type Codes'!A$8:D$33,3,FALSE)),"",VLOOKUP(O44,'Type Codes'!A$8:D$33,3,FALSE))</f>
        <v/>
      </c>
      <c r="O44" s="32"/>
      <c r="P44" s="252" t="str">
        <f>IF(ISERROR(VLOOKUP(O44,'Type Codes'!A$8:D$33,4,FALSE)),"",VLOOKUP(O44,'Type Codes'!A$8:D$33,4,FALSE))</f>
        <v/>
      </c>
      <c r="Q44" s="33" t="str">
        <f t="shared" si="4"/>
        <v/>
      </c>
      <c r="R44" s="34" t="str">
        <f t="shared" si="5"/>
        <v/>
      </c>
    </row>
    <row r="45" spans="1:18" x14ac:dyDescent="0.3">
      <c r="A45" s="25">
        <v>91</v>
      </c>
      <c r="B45" s="45"/>
      <c r="C45" s="203"/>
      <c r="D45" s="203"/>
      <c r="E45" s="203"/>
      <c r="F45" s="249">
        <f t="shared" si="3"/>
        <v>0</v>
      </c>
      <c r="G45" s="29"/>
      <c r="H45" s="49"/>
      <c r="I45" s="29"/>
      <c r="J45" s="30"/>
      <c r="K45" s="27"/>
      <c r="L45" s="31"/>
      <c r="M45" s="253" t="str">
        <f>IF(ISERROR(VLOOKUP(O45,'Type Codes'!A$8:D$33,2,FALSE)),"",VLOOKUP(O45,'Type Codes'!A$8:D$33,2,FALSE))</f>
        <v/>
      </c>
      <c r="N45" s="252" t="str">
        <f>IF(ISERROR(VLOOKUP(O45,'Type Codes'!A$8:D$33,3,FALSE)),"",VLOOKUP(O45,'Type Codes'!A$8:D$33,3,FALSE))</f>
        <v/>
      </c>
      <c r="O45" s="32"/>
      <c r="P45" s="252" t="str">
        <f>IF(ISERROR(VLOOKUP(O45,'Type Codes'!A$8:D$33,4,FALSE)),"",VLOOKUP(O45,'Type Codes'!A$8:D$33,4,FALSE))</f>
        <v/>
      </c>
      <c r="Q45" s="33" t="str">
        <f t="shared" si="4"/>
        <v/>
      </c>
      <c r="R45" s="34" t="str">
        <f t="shared" si="5"/>
        <v/>
      </c>
    </row>
    <row r="46" spans="1:18" x14ac:dyDescent="0.3">
      <c r="A46" s="25">
        <v>92</v>
      </c>
      <c r="B46" s="45"/>
      <c r="C46" s="203"/>
      <c r="D46" s="203"/>
      <c r="E46" s="203"/>
      <c r="F46" s="249">
        <f t="shared" si="3"/>
        <v>0</v>
      </c>
      <c r="G46" s="29"/>
      <c r="H46" s="49"/>
      <c r="I46" s="29"/>
      <c r="J46" s="30"/>
      <c r="K46" s="27"/>
      <c r="L46" s="31"/>
      <c r="M46" s="253" t="str">
        <f>IF(ISERROR(VLOOKUP(O46,'Type Codes'!A$8:D$33,2,FALSE)),"",VLOOKUP(O46,'Type Codes'!A$8:D$33,2,FALSE))</f>
        <v/>
      </c>
      <c r="N46" s="252" t="str">
        <f>IF(ISERROR(VLOOKUP(O46,'Type Codes'!A$8:D$33,3,FALSE)),"",VLOOKUP(O46,'Type Codes'!A$8:D$33,3,FALSE))</f>
        <v/>
      </c>
      <c r="O46" s="32"/>
      <c r="P46" s="252" t="str">
        <f>IF(ISERROR(VLOOKUP(O46,'Type Codes'!A$8:D$33,4,FALSE)),"",VLOOKUP(O46,'Type Codes'!A$8:D$33,4,FALSE))</f>
        <v/>
      </c>
      <c r="Q46" s="33" t="str">
        <f t="shared" si="4"/>
        <v/>
      </c>
      <c r="R46" s="34" t="str">
        <f t="shared" si="5"/>
        <v/>
      </c>
    </row>
    <row r="47" spans="1:18" x14ac:dyDescent="0.3">
      <c r="A47" s="25">
        <v>93</v>
      </c>
      <c r="B47" s="45"/>
      <c r="C47" s="203"/>
      <c r="D47" s="203"/>
      <c r="E47" s="203"/>
      <c r="F47" s="249">
        <f t="shared" si="3"/>
        <v>0</v>
      </c>
      <c r="G47" s="29"/>
      <c r="H47" s="49"/>
      <c r="I47" s="29"/>
      <c r="J47" s="30"/>
      <c r="K47" s="27"/>
      <c r="L47" s="31"/>
      <c r="M47" s="253" t="str">
        <f>IF(ISERROR(VLOOKUP(O47,'Type Codes'!A$8:D$33,2,FALSE)),"",VLOOKUP(O47,'Type Codes'!A$8:D$33,2,FALSE))</f>
        <v/>
      </c>
      <c r="N47" s="252" t="str">
        <f>IF(ISERROR(VLOOKUP(O47,'Type Codes'!A$8:D$33,3,FALSE)),"",VLOOKUP(O47,'Type Codes'!A$8:D$33,3,FALSE))</f>
        <v/>
      </c>
      <c r="O47" s="32"/>
      <c r="P47" s="252" t="str">
        <f>IF(ISERROR(VLOOKUP(O47,'Type Codes'!A$8:D$33,4,FALSE)),"",VLOOKUP(O47,'Type Codes'!A$8:D$33,4,FALSE))</f>
        <v/>
      </c>
      <c r="Q47" s="33" t="str">
        <f t="shared" si="4"/>
        <v/>
      </c>
      <c r="R47" s="34" t="str">
        <f t="shared" si="5"/>
        <v/>
      </c>
    </row>
    <row r="48" spans="1:18" x14ac:dyDescent="0.3">
      <c r="A48" s="25">
        <v>94</v>
      </c>
      <c r="B48" s="45"/>
      <c r="C48" s="203"/>
      <c r="D48" s="203"/>
      <c r="E48" s="203"/>
      <c r="F48" s="249">
        <f t="shared" si="3"/>
        <v>0</v>
      </c>
      <c r="G48" s="29"/>
      <c r="H48" s="49"/>
      <c r="I48" s="29"/>
      <c r="J48" s="30"/>
      <c r="K48" s="27"/>
      <c r="L48" s="31"/>
      <c r="M48" s="253" t="str">
        <f>IF(ISERROR(VLOOKUP(O48,'Type Codes'!A$8:D$33,2,FALSE)),"",VLOOKUP(O48,'Type Codes'!A$8:D$33,2,FALSE))</f>
        <v/>
      </c>
      <c r="N48" s="252" t="str">
        <f>IF(ISERROR(VLOOKUP(O48,'Type Codes'!A$8:D$33,3,FALSE)),"",VLOOKUP(O48,'Type Codes'!A$8:D$33,3,FALSE))</f>
        <v/>
      </c>
      <c r="O48" s="32"/>
      <c r="P48" s="252" t="str">
        <f>IF(ISERROR(VLOOKUP(O48,'Type Codes'!A$8:D$33,4,FALSE)),"",VLOOKUP(O48,'Type Codes'!A$8:D$33,4,FALSE))</f>
        <v/>
      </c>
      <c r="Q48" s="33" t="str">
        <f t="shared" si="4"/>
        <v/>
      </c>
      <c r="R48" s="34" t="str">
        <f t="shared" si="5"/>
        <v/>
      </c>
    </row>
    <row r="49" spans="1:18" x14ac:dyDescent="0.3">
      <c r="A49" s="25">
        <v>95</v>
      </c>
      <c r="B49" s="45"/>
      <c r="C49" s="203"/>
      <c r="D49" s="203"/>
      <c r="E49" s="203"/>
      <c r="F49" s="249">
        <f t="shared" si="3"/>
        <v>0</v>
      </c>
      <c r="G49" s="29"/>
      <c r="H49" s="49"/>
      <c r="I49" s="29"/>
      <c r="J49" s="30"/>
      <c r="K49" s="27"/>
      <c r="L49" s="31"/>
      <c r="M49" s="253" t="str">
        <f>IF(ISERROR(VLOOKUP(O49,'Type Codes'!A$8:D$33,2,FALSE)),"",VLOOKUP(O49,'Type Codes'!A$8:D$33,2,FALSE))</f>
        <v/>
      </c>
      <c r="N49" s="252" t="str">
        <f>IF(ISERROR(VLOOKUP(O49,'Type Codes'!A$8:D$33,3,FALSE)),"",VLOOKUP(O49,'Type Codes'!A$8:D$33,3,FALSE))</f>
        <v/>
      </c>
      <c r="O49" s="32"/>
      <c r="P49" s="252" t="str">
        <f>IF(ISERROR(VLOOKUP(O49,'Type Codes'!A$8:D$33,4,FALSE)),"",VLOOKUP(O49,'Type Codes'!A$8:D$33,4,FALSE))</f>
        <v/>
      </c>
      <c r="Q49" s="33" t="str">
        <f t="shared" si="4"/>
        <v/>
      </c>
      <c r="R49" s="34" t="str">
        <f t="shared" si="5"/>
        <v/>
      </c>
    </row>
    <row r="50" spans="1:18" x14ac:dyDescent="0.3">
      <c r="A50" s="25">
        <v>96</v>
      </c>
      <c r="B50" s="45"/>
      <c r="C50" s="203"/>
      <c r="D50" s="203"/>
      <c r="E50" s="203"/>
      <c r="F50" s="249">
        <f t="shared" si="3"/>
        <v>0</v>
      </c>
      <c r="G50" s="29"/>
      <c r="H50" s="49"/>
      <c r="I50" s="29"/>
      <c r="J50" s="30"/>
      <c r="K50" s="27"/>
      <c r="L50" s="31"/>
      <c r="M50" s="253" t="str">
        <f>IF(ISERROR(VLOOKUP(O50,'Type Codes'!A$8:D$33,2,FALSE)),"",VLOOKUP(O50,'Type Codes'!A$8:D$33,2,FALSE))</f>
        <v/>
      </c>
      <c r="N50" s="252" t="str">
        <f>IF(ISERROR(VLOOKUP(O50,'Type Codes'!A$8:D$33,3,FALSE)),"",VLOOKUP(O50,'Type Codes'!A$8:D$33,3,FALSE))</f>
        <v/>
      </c>
      <c r="O50" s="32"/>
      <c r="P50" s="252" t="str">
        <f>IF(ISERROR(VLOOKUP(O50,'Type Codes'!A$8:D$33,4,FALSE)),"",VLOOKUP(O50,'Type Codes'!A$8:D$33,4,FALSE))</f>
        <v/>
      </c>
      <c r="Q50" s="33" t="str">
        <f t="shared" si="4"/>
        <v/>
      </c>
      <c r="R50" s="34" t="str">
        <f t="shared" si="5"/>
        <v/>
      </c>
    </row>
    <row r="51" spans="1:18" x14ac:dyDescent="0.3">
      <c r="A51" s="25">
        <v>97</v>
      </c>
      <c r="B51" s="45"/>
      <c r="C51" s="203"/>
      <c r="D51" s="203"/>
      <c r="E51" s="203"/>
      <c r="F51" s="249">
        <f t="shared" si="3"/>
        <v>0</v>
      </c>
      <c r="G51" s="29"/>
      <c r="H51" s="49"/>
      <c r="I51" s="29"/>
      <c r="J51" s="30"/>
      <c r="K51" s="27"/>
      <c r="L51" s="31"/>
      <c r="M51" s="253" t="str">
        <f>IF(ISERROR(VLOOKUP(O51,'Type Codes'!A$8:D$33,2,FALSE)),"",VLOOKUP(O51,'Type Codes'!A$8:D$33,2,FALSE))</f>
        <v/>
      </c>
      <c r="N51" s="252" t="str">
        <f>IF(ISERROR(VLOOKUP(O51,'Type Codes'!A$8:D$33,3,FALSE)),"",VLOOKUP(O51,'Type Codes'!A$8:D$33,3,FALSE))</f>
        <v/>
      </c>
      <c r="O51" s="32"/>
      <c r="P51" s="252" t="str">
        <f>IF(ISERROR(VLOOKUP(O51,'Type Codes'!A$8:D$33,4,FALSE)),"",VLOOKUP(O51,'Type Codes'!A$8:D$33,4,FALSE))</f>
        <v/>
      </c>
      <c r="Q51" s="33" t="str">
        <f t="shared" si="4"/>
        <v/>
      </c>
      <c r="R51" s="34" t="str">
        <f t="shared" si="5"/>
        <v/>
      </c>
    </row>
    <row r="52" spans="1:18" x14ac:dyDescent="0.3">
      <c r="A52" s="25">
        <v>98</v>
      </c>
      <c r="B52" s="45"/>
      <c r="C52" s="203"/>
      <c r="D52" s="203"/>
      <c r="E52" s="203"/>
      <c r="F52" s="249">
        <f t="shared" si="3"/>
        <v>0</v>
      </c>
      <c r="G52" s="29"/>
      <c r="H52" s="49"/>
      <c r="I52" s="29"/>
      <c r="J52" s="30"/>
      <c r="K52" s="27"/>
      <c r="L52" s="31"/>
      <c r="M52" s="253" t="str">
        <f>IF(ISERROR(VLOOKUP(O52,'Type Codes'!A$8:D$33,2,FALSE)),"",VLOOKUP(O52,'Type Codes'!A$8:D$33,2,FALSE))</f>
        <v/>
      </c>
      <c r="N52" s="252" t="str">
        <f>IF(ISERROR(VLOOKUP(O52,'Type Codes'!A$8:D$33,3,FALSE)),"",VLOOKUP(O52,'Type Codes'!A$8:D$33,3,FALSE))</f>
        <v/>
      </c>
      <c r="O52" s="32"/>
      <c r="P52" s="252" t="str">
        <f>IF(ISERROR(VLOOKUP(O52,'Type Codes'!A$8:D$33,4,FALSE)),"",VLOOKUP(O52,'Type Codes'!A$8:D$33,4,FALSE))</f>
        <v/>
      </c>
      <c r="Q52" s="33" t="str">
        <f t="shared" si="4"/>
        <v/>
      </c>
      <c r="R52" s="34" t="str">
        <f t="shared" si="5"/>
        <v/>
      </c>
    </row>
    <row r="53" spans="1:18" x14ac:dyDescent="0.3">
      <c r="A53" s="25">
        <v>99</v>
      </c>
      <c r="B53" s="45"/>
      <c r="C53" s="203"/>
      <c r="D53" s="203"/>
      <c r="E53" s="203"/>
      <c r="F53" s="249">
        <f t="shared" si="3"/>
        <v>0</v>
      </c>
      <c r="G53" s="29"/>
      <c r="H53" s="49"/>
      <c r="I53" s="29"/>
      <c r="J53" s="30"/>
      <c r="K53" s="27"/>
      <c r="L53" s="31"/>
      <c r="M53" s="253" t="str">
        <f>IF(ISERROR(VLOOKUP(O53,'Type Codes'!A$8:D$33,2,FALSE)),"",VLOOKUP(O53,'Type Codes'!A$8:D$33,2,FALSE))</f>
        <v/>
      </c>
      <c r="N53" s="252" t="str">
        <f>IF(ISERROR(VLOOKUP(O53,'Type Codes'!A$8:D$33,3,FALSE)),"",VLOOKUP(O53,'Type Codes'!A$8:D$33,3,FALSE))</f>
        <v/>
      </c>
      <c r="O53" s="32"/>
      <c r="P53" s="252" t="str">
        <f>IF(ISERROR(VLOOKUP(O53,'Type Codes'!A$8:D$33,4,FALSE)),"",VLOOKUP(O53,'Type Codes'!A$8:D$33,4,FALSE))</f>
        <v/>
      </c>
      <c r="Q53" s="33" t="str">
        <f t="shared" si="4"/>
        <v/>
      </c>
      <c r="R53" s="34" t="str">
        <f t="shared" si="5"/>
        <v/>
      </c>
    </row>
    <row r="54" spans="1:18" x14ac:dyDescent="0.3">
      <c r="A54" s="25">
        <v>100</v>
      </c>
      <c r="B54" s="45"/>
      <c r="C54" s="203"/>
      <c r="D54" s="203"/>
      <c r="E54" s="203"/>
      <c r="F54" s="249">
        <f t="shared" si="3"/>
        <v>0</v>
      </c>
      <c r="G54" s="29"/>
      <c r="H54" s="49"/>
      <c r="I54" s="29"/>
      <c r="J54" s="30"/>
      <c r="K54" s="27"/>
      <c r="L54" s="31"/>
      <c r="M54" s="253" t="str">
        <f>IF(ISERROR(VLOOKUP(O54,'Type Codes'!A$8:D$33,2,FALSE)),"",VLOOKUP(O54,'Type Codes'!A$8:D$33,2,FALSE))</f>
        <v/>
      </c>
      <c r="N54" s="252" t="str">
        <f>IF(ISERROR(VLOOKUP(O54,'Type Codes'!A$8:D$33,3,FALSE)),"",VLOOKUP(O54,'Type Codes'!A$8:D$33,3,FALSE))</f>
        <v/>
      </c>
      <c r="O54" s="32"/>
      <c r="P54" s="252" t="str">
        <f>IF(ISERROR(VLOOKUP(O54,'Type Codes'!A$8:D$33,4,FALSE)),"",VLOOKUP(O54,'Type Codes'!A$8:D$33,4,FALSE))</f>
        <v/>
      </c>
      <c r="Q54" s="33" t="str">
        <f t="shared" si="4"/>
        <v/>
      </c>
      <c r="R54" s="34" t="str">
        <f t="shared" si="5"/>
        <v/>
      </c>
    </row>
    <row r="55" spans="1:18" x14ac:dyDescent="0.3">
      <c r="A55" s="25">
        <v>101</v>
      </c>
      <c r="B55" s="45"/>
      <c r="C55" s="203"/>
      <c r="D55" s="203"/>
      <c r="E55" s="203"/>
      <c r="F55" s="249">
        <f t="shared" si="3"/>
        <v>0</v>
      </c>
      <c r="G55" s="29"/>
      <c r="H55" s="49"/>
      <c r="I55" s="29"/>
      <c r="J55" s="30"/>
      <c r="K55" s="27"/>
      <c r="L55" s="31"/>
      <c r="M55" s="253" t="str">
        <f>IF(ISERROR(VLOOKUP(O55,'Type Codes'!A$8:D$33,2,FALSE)),"",VLOOKUP(O55,'Type Codes'!A$8:D$33,2,FALSE))</f>
        <v/>
      </c>
      <c r="N55" s="252" t="str">
        <f>IF(ISERROR(VLOOKUP(O55,'Type Codes'!A$8:D$33,3,FALSE)),"",VLOOKUP(O55,'Type Codes'!A$8:D$33,3,FALSE))</f>
        <v/>
      </c>
      <c r="O55" s="32"/>
      <c r="P55" s="252" t="str">
        <f>IF(ISERROR(VLOOKUP(O55,'Type Codes'!A$8:D$33,4,FALSE)),"",VLOOKUP(O55,'Type Codes'!A$8:D$33,4,FALSE))</f>
        <v/>
      </c>
      <c r="Q55" s="33" t="str">
        <f t="shared" si="4"/>
        <v/>
      </c>
      <c r="R55" s="34" t="str">
        <f t="shared" si="5"/>
        <v/>
      </c>
    </row>
    <row r="56" spans="1:18" x14ac:dyDescent="0.3">
      <c r="A56" s="25">
        <v>102</v>
      </c>
      <c r="B56" s="45"/>
      <c r="C56" s="203"/>
      <c r="D56" s="203"/>
      <c r="E56" s="203"/>
      <c r="F56" s="249">
        <f t="shared" si="3"/>
        <v>0</v>
      </c>
      <c r="G56" s="29"/>
      <c r="H56" s="49"/>
      <c r="I56" s="29"/>
      <c r="J56" s="30"/>
      <c r="K56" s="27"/>
      <c r="L56" s="31"/>
      <c r="M56" s="253" t="str">
        <f>IF(ISERROR(VLOOKUP(O56,'Type Codes'!A$8:D$33,2,FALSE)),"",VLOOKUP(O56,'Type Codes'!A$8:D$33,2,FALSE))</f>
        <v/>
      </c>
      <c r="N56" s="252" t="str">
        <f>IF(ISERROR(VLOOKUP(O56,'Type Codes'!A$8:D$33,3,FALSE)),"",VLOOKUP(O56,'Type Codes'!A$8:D$33,3,FALSE))</f>
        <v/>
      </c>
      <c r="O56" s="32"/>
      <c r="P56" s="252" t="str">
        <f>IF(ISERROR(VLOOKUP(O56,'Type Codes'!A$8:D$33,4,FALSE)),"",VLOOKUP(O56,'Type Codes'!A$8:D$33,4,FALSE))</f>
        <v/>
      </c>
      <c r="Q56" s="33" t="str">
        <f t="shared" si="4"/>
        <v/>
      </c>
      <c r="R56" s="34" t="str">
        <f t="shared" si="5"/>
        <v/>
      </c>
    </row>
    <row r="57" spans="1:18" x14ac:dyDescent="0.3">
      <c r="A57" s="25">
        <v>103</v>
      </c>
      <c r="B57" s="45"/>
      <c r="C57" s="203"/>
      <c r="D57" s="203"/>
      <c r="E57" s="203"/>
      <c r="F57" s="249">
        <f t="shared" si="3"/>
        <v>0</v>
      </c>
      <c r="G57" s="29"/>
      <c r="H57" s="49"/>
      <c r="I57" s="29"/>
      <c r="J57" s="30"/>
      <c r="K57" s="27"/>
      <c r="L57" s="31"/>
      <c r="M57" s="253" t="str">
        <f>IF(ISERROR(VLOOKUP(O57,'Type Codes'!A$8:D$33,2,FALSE)),"",VLOOKUP(O57,'Type Codes'!A$8:D$33,2,FALSE))</f>
        <v/>
      </c>
      <c r="N57" s="252" t="str">
        <f>IF(ISERROR(VLOOKUP(O57,'Type Codes'!A$8:D$33,3,FALSE)),"",VLOOKUP(O57,'Type Codes'!A$8:D$33,3,FALSE))</f>
        <v/>
      </c>
      <c r="O57" s="32"/>
      <c r="P57" s="252" t="str">
        <f>IF(ISERROR(VLOOKUP(O57,'Type Codes'!A$8:D$33,4,FALSE)),"",VLOOKUP(O57,'Type Codes'!A$8:D$33,4,FALSE))</f>
        <v/>
      </c>
      <c r="Q57" s="33" t="str">
        <f t="shared" si="4"/>
        <v/>
      </c>
      <c r="R57" s="34" t="str">
        <f t="shared" si="5"/>
        <v/>
      </c>
    </row>
    <row r="58" spans="1:18" x14ac:dyDescent="0.3">
      <c r="A58" s="25">
        <v>104</v>
      </c>
      <c r="B58" s="45"/>
      <c r="C58" s="203"/>
      <c r="D58" s="203"/>
      <c r="E58" s="203"/>
      <c r="F58" s="249">
        <f t="shared" si="3"/>
        <v>0</v>
      </c>
      <c r="G58" s="29"/>
      <c r="H58" s="49"/>
      <c r="I58" s="29"/>
      <c r="J58" s="30"/>
      <c r="K58" s="27"/>
      <c r="L58" s="31"/>
      <c r="M58" s="253" t="str">
        <f>IF(ISERROR(VLOOKUP(O58,'Type Codes'!A$8:D$33,2,FALSE)),"",VLOOKUP(O58,'Type Codes'!A$8:D$33,2,FALSE))</f>
        <v/>
      </c>
      <c r="N58" s="252" t="str">
        <f>IF(ISERROR(VLOOKUP(O58,'Type Codes'!A$8:D$33,3,FALSE)),"",VLOOKUP(O58,'Type Codes'!A$8:D$33,3,FALSE))</f>
        <v/>
      </c>
      <c r="O58" s="32"/>
      <c r="P58" s="252" t="str">
        <f>IF(ISERROR(VLOOKUP(O58,'Type Codes'!A$8:D$33,4,FALSE)),"",VLOOKUP(O58,'Type Codes'!A$8:D$33,4,FALSE))</f>
        <v/>
      </c>
      <c r="Q58" s="33" t="str">
        <f t="shared" si="4"/>
        <v/>
      </c>
      <c r="R58" s="34" t="str">
        <f t="shared" si="5"/>
        <v/>
      </c>
    </row>
    <row r="59" spans="1:18" s="21" customFormat="1" ht="17.25" thickBot="1" x14ac:dyDescent="0.35">
      <c r="B59" s="332" t="s">
        <v>168</v>
      </c>
      <c r="C59" s="332"/>
      <c r="D59" s="332"/>
      <c r="E59" s="332"/>
      <c r="F59" s="332"/>
      <c r="G59" s="37">
        <f>SUM(G9:G58)</f>
        <v>0</v>
      </c>
      <c r="H59" s="332" t="s">
        <v>169</v>
      </c>
      <c r="I59" s="332"/>
      <c r="J59" s="332"/>
      <c r="L59" s="37">
        <f>SUM(L9:L58)</f>
        <v>0</v>
      </c>
      <c r="M59" s="333" t="s">
        <v>170</v>
      </c>
      <c r="N59" s="333"/>
      <c r="O59" s="333"/>
      <c r="P59" s="334"/>
      <c r="Q59" s="38">
        <f>SUM(Q9:Q58)</f>
        <v>0</v>
      </c>
      <c r="R59" s="39">
        <f>SUM(R9:R58)</f>
        <v>0</v>
      </c>
    </row>
    <row r="60" spans="1:18" s="21" customFormat="1" ht="18" x14ac:dyDescent="0.3">
      <c r="B60" s="325" t="s">
        <v>338</v>
      </c>
      <c r="C60" s="325"/>
      <c r="D60" s="325"/>
      <c r="E60" s="325"/>
      <c r="F60" s="325"/>
      <c r="G60" s="325"/>
      <c r="H60" s="325"/>
      <c r="I60" s="325"/>
      <c r="J60" s="325"/>
      <c r="K60" s="325"/>
      <c r="L60" s="325"/>
      <c r="M60" s="325"/>
      <c r="N60" s="325"/>
      <c r="O60" s="325"/>
      <c r="P60" s="325"/>
      <c r="Q60" s="325"/>
      <c r="R60" s="325"/>
    </row>
    <row r="61" spans="1:18" s="21" customFormat="1" x14ac:dyDescent="0.3">
      <c r="B61" s="47"/>
      <c r="C61" s="47"/>
      <c r="D61" s="47"/>
      <c r="E61" s="47"/>
      <c r="F61" s="40"/>
      <c r="H61" s="47"/>
      <c r="M61" s="47"/>
      <c r="N61" s="47"/>
      <c r="O61" s="47"/>
    </row>
    <row r="62" spans="1:18" s="21" customFormat="1" x14ac:dyDescent="0.3">
      <c r="B62" s="47"/>
      <c r="C62" s="47"/>
      <c r="D62" s="47"/>
      <c r="E62" s="47"/>
      <c r="F62" s="40"/>
      <c r="H62" s="47"/>
      <c r="M62" s="47"/>
      <c r="N62" s="47"/>
      <c r="O62" s="47"/>
    </row>
  </sheetData>
  <sheetProtection sheet="1" objects="1" scenarios="1" selectLockedCells="1"/>
  <mergeCells count="27">
    <mergeCell ref="A3:A6"/>
    <mergeCell ref="B3:B6"/>
    <mergeCell ref="C3:F3"/>
    <mergeCell ref="G3:J3"/>
    <mergeCell ref="L3:P3"/>
    <mergeCell ref="F4:F6"/>
    <mergeCell ref="G4:G6"/>
    <mergeCell ref="H4:H6"/>
    <mergeCell ref="I4:I6"/>
    <mergeCell ref="J4:J6"/>
    <mergeCell ref="L4:L6"/>
    <mergeCell ref="M4:M6"/>
    <mergeCell ref="N4:N6"/>
    <mergeCell ref="O4:O6"/>
    <mergeCell ref="P4:P6"/>
    <mergeCell ref="C5:E5"/>
    <mergeCell ref="B60:R60"/>
    <mergeCell ref="P1:Q1"/>
    <mergeCell ref="B1:O1"/>
    <mergeCell ref="B8:R8"/>
    <mergeCell ref="B19:R19"/>
    <mergeCell ref="B59:F59"/>
    <mergeCell ref="H59:J59"/>
    <mergeCell ref="M59:P59"/>
    <mergeCell ref="B2:J2"/>
    <mergeCell ref="L2:P2"/>
    <mergeCell ref="Q2:R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A1:R62"/>
  <sheetViews>
    <sheetView workbookViewId="0">
      <pane ySplit="7" topLeftCell="A8" activePane="bottomLeft" state="frozen"/>
      <selection pane="bottomLeft" activeCell="B9" sqref="B9"/>
    </sheetView>
  </sheetViews>
  <sheetFormatPr defaultColWidth="11.42578125" defaultRowHeight="16.5" x14ac:dyDescent="0.3"/>
  <cols>
    <col min="1" max="1" width="3.42578125" style="28" bestFit="1" customWidth="1"/>
    <col min="2" max="2" width="16.140625" style="48" bestFit="1" customWidth="1"/>
    <col min="3" max="3" width="5.5703125" style="48" bestFit="1" customWidth="1"/>
    <col min="4" max="4" width="4.85546875" style="48" bestFit="1" customWidth="1"/>
    <col min="5" max="5" width="5.7109375" style="48" bestFit="1" customWidth="1"/>
    <col min="6" max="6" width="6.85546875" style="41" customWidth="1"/>
    <col min="7" max="7" width="6.28515625" style="28" customWidth="1"/>
    <col min="8" max="8" width="10.28515625" style="48" bestFit="1" customWidth="1"/>
    <col min="9" max="9" width="7.7109375" style="28" bestFit="1" customWidth="1"/>
    <col min="10" max="10" width="7.5703125" style="28" customWidth="1"/>
    <col min="11" max="11" width="2.28515625" style="28" customWidth="1"/>
    <col min="12" max="12" width="7.42578125" style="28" customWidth="1"/>
    <col min="13" max="13" width="10.28515625" style="48" bestFit="1" customWidth="1"/>
    <col min="14" max="14" width="20.28515625" style="48" bestFit="1" customWidth="1"/>
    <col min="15" max="15" width="6.7109375" style="48" customWidth="1"/>
    <col min="16" max="16" width="7.28515625" style="28" customWidth="1"/>
    <col min="17" max="17" width="8.140625" style="28" customWidth="1"/>
    <col min="18" max="18" width="9" style="28" customWidth="1"/>
    <col min="19" max="239" width="11.42578125" style="28" customWidth="1"/>
    <col min="240" max="240" width="5.85546875" style="28" bestFit="1" customWidth="1"/>
    <col min="241" max="16384" width="11.42578125" style="28"/>
  </cols>
  <sheetData>
    <row r="1" spans="1:18" s="42" customFormat="1" ht="15" customHeight="1" thickBot="1" x14ac:dyDescent="0.3">
      <c r="B1" s="297" t="s">
        <v>276</v>
      </c>
      <c r="C1" s="297"/>
      <c r="D1" s="297"/>
      <c r="E1" s="297"/>
      <c r="F1" s="297"/>
      <c r="G1" s="297"/>
      <c r="H1" s="297"/>
      <c r="I1" s="297"/>
      <c r="J1" s="297"/>
      <c r="K1" s="297"/>
      <c r="L1" s="297"/>
      <c r="M1" s="297"/>
      <c r="N1" s="297"/>
      <c r="O1" s="297"/>
      <c r="P1" s="296" t="s">
        <v>320</v>
      </c>
      <c r="Q1" s="296"/>
      <c r="R1" s="43">
        <v>44657</v>
      </c>
    </row>
    <row r="2" spans="1:18" s="21" customFormat="1" ht="18" customHeight="1" thickBot="1" x14ac:dyDescent="0.35">
      <c r="B2" s="288" t="s">
        <v>51</v>
      </c>
      <c r="C2" s="289"/>
      <c r="D2" s="289"/>
      <c r="E2" s="289"/>
      <c r="F2" s="289"/>
      <c r="G2" s="289"/>
      <c r="H2" s="289"/>
      <c r="I2" s="289"/>
      <c r="J2" s="290"/>
      <c r="L2" s="298" t="s">
        <v>53</v>
      </c>
      <c r="M2" s="299"/>
      <c r="N2" s="299"/>
      <c r="O2" s="299"/>
      <c r="P2" s="300"/>
      <c r="Q2" s="301" t="s">
        <v>202</v>
      </c>
      <c r="R2" s="302"/>
    </row>
    <row r="3" spans="1:18" s="21" customFormat="1" ht="18" customHeight="1" x14ac:dyDescent="0.3">
      <c r="A3" s="324" t="s">
        <v>79</v>
      </c>
      <c r="B3" s="309" t="s">
        <v>28</v>
      </c>
      <c r="C3" s="305" t="s">
        <v>297</v>
      </c>
      <c r="D3" s="306"/>
      <c r="E3" s="306"/>
      <c r="F3" s="307"/>
      <c r="G3" s="305" t="s">
        <v>298</v>
      </c>
      <c r="H3" s="306"/>
      <c r="I3" s="306"/>
      <c r="J3" s="308"/>
      <c r="L3" s="311" t="s">
        <v>298</v>
      </c>
      <c r="M3" s="312"/>
      <c r="N3" s="312"/>
      <c r="O3" s="312"/>
      <c r="P3" s="313"/>
      <c r="Q3" s="303"/>
      <c r="R3" s="304"/>
    </row>
    <row r="4" spans="1:18" s="21" customFormat="1" ht="18" customHeight="1" x14ac:dyDescent="0.3">
      <c r="A4" s="324"/>
      <c r="B4" s="309"/>
      <c r="C4" s="211" t="s">
        <v>299</v>
      </c>
      <c r="D4" s="212" t="s">
        <v>300</v>
      </c>
      <c r="E4" s="213" t="s">
        <v>301</v>
      </c>
      <c r="F4" s="316" t="s">
        <v>206</v>
      </c>
      <c r="G4" s="318" t="s">
        <v>81</v>
      </c>
      <c r="H4" s="320" t="s">
        <v>52</v>
      </c>
      <c r="I4" s="320" t="s">
        <v>258</v>
      </c>
      <c r="J4" s="322" t="s">
        <v>205</v>
      </c>
      <c r="L4" s="326" t="s">
        <v>81</v>
      </c>
      <c r="M4" s="320" t="s">
        <v>52</v>
      </c>
      <c r="N4" s="320" t="s">
        <v>275</v>
      </c>
      <c r="O4" s="330" t="s">
        <v>316</v>
      </c>
      <c r="P4" s="328" t="s">
        <v>205</v>
      </c>
      <c r="Q4" s="303"/>
      <c r="R4" s="304"/>
    </row>
    <row r="5" spans="1:18" s="21" customFormat="1" ht="18" customHeight="1" x14ac:dyDescent="0.3">
      <c r="A5" s="324"/>
      <c r="B5" s="309"/>
      <c r="C5" s="314" t="s">
        <v>302</v>
      </c>
      <c r="D5" s="286"/>
      <c r="E5" s="315"/>
      <c r="F5" s="316"/>
      <c r="G5" s="318"/>
      <c r="H5" s="320"/>
      <c r="I5" s="320"/>
      <c r="J5" s="322"/>
      <c r="L5" s="326"/>
      <c r="M5" s="320"/>
      <c r="N5" s="320"/>
      <c r="O5" s="330"/>
      <c r="P5" s="328"/>
      <c r="Q5" s="303"/>
      <c r="R5" s="304"/>
    </row>
    <row r="6" spans="1:18" s="23" customFormat="1" ht="33" x14ac:dyDescent="0.3">
      <c r="A6" s="324"/>
      <c r="B6" s="310"/>
      <c r="C6" s="205" t="s">
        <v>303</v>
      </c>
      <c r="D6" s="206" t="s">
        <v>304</v>
      </c>
      <c r="E6" s="214" t="s">
        <v>305</v>
      </c>
      <c r="F6" s="317"/>
      <c r="G6" s="319"/>
      <c r="H6" s="321"/>
      <c r="I6" s="321"/>
      <c r="J6" s="323"/>
      <c r="K6" s="22"/>
      <c r="L6" s="327"/>
      <c r="M6" s="321"/>
      <c r="N6" s="321"/>
      <c r="O6" s="331"/>
      <c r="P6" s="329"/>
      <c r="Q6" s="303"/>
      <c r="R6" s="304"/>
    </row>
    <row r="7" spans="1:18" s="21" customFormat="1" ht="50.25" thickBot="1" x14ac:dyDescent="0.35">
      <c r="B7" s="207" t="s">
        <v>291</v>
      </c>
      <c r="C7" s="242">
        <v>12</v>
      </c>
      <c r="D7" s="242">
        <v>5</v>
      </c>
      <c r="E7" s="242">
        <v>52</v>
      </c>
      <c r="F7" s="209">
        <f>C7*D7*E7</f>
        <v>3120</v>
      </c>
      <c r="G7" s="239">
        <v>4</v>
      </c>
      <c r="H7" s="208" t="s">
        <v>54</v>
      </c>
      <c r="I7" s="210" t="s">
        <v>55</v>
      </c>
      <c r="J7" s="246">
        <v>60</v>
      </c>
      <c r="K7" s="24"/>
      <c r="L7" s="247">
        <v>4</v>
      </c>
      <c r="M7" s="243" t="s">
        <v>204</v>
      </c>
      <c r="N7" s="243" t="s">
        <v>203</v>
      </c>
      <c r="O7" s="243" t="s">
        <v>260</v>
      </c>
      <c r="P7" s="248">
        <v>20</v>
      </c>
      <c r="Q7" s="244">
        <v>940.16</v>
      </c>
      <c r="R7" s="245">
        <v>0.16</v>
      </c>
    </row>
    <row r="8" spans="1:18" s="21" customFormat="1" ht="17.25" thickBot="1" x14ac:dyDescent="0.35">
      <c r="B8" s="335" t="s">
        <v>286</v>
      </c>
      <c r="C8" s="336"/>
      <c r="D8" s="336"/>
      <c r="E8" s="336"/>
      <c r="F8" s="336"/>
      <c r="G8" s="336"/>
      <c r="H8" s="336"/>
      <c r="I8" s="336"/>
      <c r="J8" s="336"/>
      <c r="K8" s="336"/>
      <c r="L8" s="336"/>
      <c r="M8" s="336"/>
      <c r="N8" s="336"/>
      <c r="O8" s="336"/>
      <c r="P8" s="336"/>
      <c r="Q8" s="336"/>
      <c r="R8" s="339"/>
    </row>
    <row r="9" spans="1:18" x14ac:dyDescent="0.3">
      <c r="A9" s="25">
        <v>105</v>
      </c>
      <c r="B9" s="45"/>
      <c r="C9" s="203"/>
      <c r="D9" s="203"/>
      <c r="E9" s="203"/>
      <c r="F9" s="249">
        <f>C9*D9*E9</f>
        <v>0</v>
      </c>
      <c r="G9" s="29"/>
      <c r="H9" s="49"/>
      <c r="I9" s="29"/>
      <c r="J9" s="30"/>
      <c r="K9" s="27"/>
      <c r="L9" s="31"/>
      <c r="M9" s="253" t="str">
        <f>IF(ISERROR(VLOOKUP(O9,'Type Codes'!A$8:D$33,2,FALSE)),"",VLOOKUP(O9,'Type Codes'!A$8:D$33,2,FALSE))</f>
        <v/>
      </c>
      <c r="N9" s="252" t="str">
        <f>IF(ISERROR(VLOOKUP(O9,'Type Codes'!A$8:D$33,3,FALSE)),"",VLOOKUP(O9,'Type Codes'!A$8:D$33,3,FALSE))</f>
        <v/>
      </c>
      <c r="O9" s="32"/>
      <c r="P9" s="252" t="str">
        <f>IF(ISERROR(VLOOKUP(O9,'Type Codes'!A$8:D$33,4,FALSE)),"",VLOOKUP(O9,'Type Codes'!A$8:D$33,4,FALSE))</f>
        <v/>
      </c>
      <c r="Q9" s="33" t="str">
        <f>IF(ISERROR((((G9*J9)-(L9*P9))*F9)/1000),"",(((G9*J9)-(L9*P9))*F9)/1000)</f>
        <v/>
      </c>
      <c r="R9" s="34" t="str">
        <f>IF(ISERROR(((G9*J9)-(L9*P9))/1000),"",((G9*J9)-(L9*P9))/1000)</f>
        <v/>
      </c>
    </row>
    <row r="10" spans="1:18" x14ac:dyDescent="0.3">
      <c r="A10" s="25">
        <v>106</v>
      </c>
      <c r="B10" s="45"/>
      <c r="C10" s="203"/>
      <c r="D10" s="203"/>
      <c r="E10" s="203"/>
      <c r="F10" s="249">
        <f t="shared" ref="F10:F18" si="0">C10*D10*E10</f>
        <v>0</v>
      </c>
      <c r="G10" s="29"/>
      <c r="H10" s="49"/>
      <c r="I10" s="29"/>
      <c r="J10" s="30"/>
      <c r="K10" s="27"/>
      <c r="L10" s="31"/>
      <c r="M10" s="253" t="str">
        <f>IF(ISERROR(VLOOKUP(O10,'Type Codes'!A$8:D$33,2,FALSE)),"",VLOOKUP(O10,'Type Codes'!A$8:D$33,2,FALSE))</f>
        <v/>
      </c>
      <c r="N10" s="252" t="str">
        <f>IF(ISERROR(VLOOKUP(O10,'Type Codes'!A$8:D$33,3,FALSE)),"",VLOOKUP(O10,'Type Codes'!A$8:D$33,3,FALSE))</f>
        <v/>
      </c>
      <c r="O10" s="32"/>
      <c r="P10" s="252" t="str">
        <f>IF(ISERROR(VLOOKUP(O10,'Type Codes'!A$8:D$33,4,FALSE)),"",VLOOKUP(O10,'Type Codes'!A$8:D$33,4,FALSE))</f>
        <v/>
      </c>
      <c r="Q10" s="33" t="str">
        <f t="shared" ref="Q10:Q18" si="1">IF(ISERROR((((G10*J10)-(L10*P10))*F10)/1000),"",(((G10*J10)-(L10*P10))*F10)/1000)</f>
        <v/>
      </c>
      <c r="R10" s="34" t="str">
        <f t="shared" ref="R10:R18" si="2">IF(ISERROR(((G10*J10)-(L10*P10))/1000),"",((G10*J10)-(L10*P10))/1000)</f>
        <v/>
      </c>
    </row>
    <row r="11" spans="1:18" x14ac:dyDescent="0.3">
      <c r="A11" s="25">
        <v>107</v>
      </c>
      <c r="B11" s="45"/>
      <c r="C11" s="203"/>
      <c r="D11" s="203"/>
      <c r="E11" s="203"/>
      <c r="F11" s="249">
        <f t="shared" si="0"/>
        <v>0</v>
      </c>
      <c r="G11" s="29"/>
      <c r="H11" s="49"/>
      <c r="I11" s="29"/>
      <c r="J11" s="30"/>
      <c r="K11" s="27"/>
      <c r="L11" s="31"/>
      <c r="M11" s="253" t="str">
        <f>IF(ISERROR(VLOOKUP(O11,'Type Codes'!A$8:D$33,2,FALSE)),"",VLOOKUP(O11,'Type Codes'!A$8:D$33,2,FALSE))</f>
        <v/>
      </c>
      <c r="N11" s="252" t="str">
        <f>IF(ISERROR(VLOOKUP(O11,'Type Codes'!A$8:D$33,3,FALSE)),"",VLOOKUP(O11,'Type Codes'!A$8:D$33,3,FALSE))</f>
        <v/>
      </c>
      <c r="O11" s="32"/>
      <c r="P11" s="252" t="str">
        <f>IF(ISERROR(VLOOKUP(O11,'Type Codes'!A$8:D$33,4,FALSE)),"",VLOOKUP(O11,'Type Codes'!A$8:D$33,4,FALSE))</f>
        <v/>
      </c>
      <c r="Q11" s="33" t="str">
        <f t="shared" si="1"/>
        <v/>
      </c>
      <c r="R11" s="34" t="str">
        <f t="shared" si="2"/>
        <v/>
      </c>
    </row>
    <row r="12" spans="1:18" x14ac:dyDescent="0.3">
      <c r="A12" s="25">
        <v>108</v>
      </c>
      <c r="B12" s="45"/>
      <c r="C12" s="203"/>
      <c r="D12" s="203"/>
      <c r="E12" s="203"/>
      <c r="F12" s="249">
        <f t="shared" si="0"/>
        <v>0</v>
      </c>
      <c r="G12" s="29"/>
      <c r="H12" s="49"/>
      <c r="I12" s="29"/>
      <c r="J12" s="30"/>
      <c r="K12" s="27"/>
      <c r="L12" s="31"/>
      <c r="M12" s="253" t="str">
        <f>IF(ISERROR(VLOOKUP(O12,'Type Codes'!A$8:D$33,2,FALSE)),"",VLOOKUP(O12,'Type Codes'!A$8:D$33,2,FALSE))</f>
        <v/>
      </c>
      <c r="N12" s="252" t="str">
        <f>IF(ISERROR(VLOOKUP(O12,'Type Codes'!A$8:D$33,3,FALSE)),"",VLOOKUP(O12,'Type Codes'!A$8:D$33,3,FALSE))</f>
        <v/>
      </c>
      <c r="O12" s="32"/>
      <c r="P12" s="252" t="str">
        <f>IF(ISERROR(VLOOKUP(O12,'Type Codes'!A$8:D$33,4,FALSE)),"",VLOOKUP(O12,'Type Codes'!A$8:D$33,4,FALSE))</f>
        <v/>
      </c>
      <c r="Q12" s="33" t="str">
        <f t="shared" si="1"/>
        <v/>
      </c>
      <c r="R12" s="34" t="str">
        <f t="shared" si="2"/>
        <v/>
      </c>
    </row>
    <row r="13" spans="1:18" x14ac:dyDescent="0.3">
      <c r="A13" s="25">
        <v>109</v>
      </c>
      <c r="B13" s="45"/>
      <c r="C13" s="203"/>
      <c r="D13" s="203"/>
      <c r="E13" s="203"/>
      <c r="F13" s="249">
        <f t="shared" si="0"/>
        <v>0</v>
      </c>
      <c r="G13" s="29"/>
      <c r="H13" s="49"/>
      <c r="I13" s="29"/>
      <c r="J13" s="30"/>
      <c r="K13" s="27"/>
      <c r="L13" s="31"/>
      <c r="M13" s="253" t="str">
        <f>IF(ISERROR(VLOOKUP(O13,'Type Codes'!A$8:D$33,2,FALSE)),"",VLOOKUP(O13,'Type Codes'!A$8:D$33,2,FALSE))</f>
        <v/>
      </c>
      <c r="N13" s="252" t="str">
        <f>IF(ISERROR(VLOOKUP(O13,'Type Codes'!A$8:D$33,3,FALSE)),"",VLOOKUP(O13,'Type Codes'!A$8:D$33,3,FALSE))</f>
        <v/>
      </c>
      <c r="O13" s="32"/>
      <c r="P13" s="252" t="str">
        <f>IF(ISERROR(VLOOKUP(O13,'Type Codes'!A$8:D$33,4,FALSE)),"",VLOOKUP(O13,'Type Codes'!A$8:D$33,4,FALSE))</f>
        <v/>
      </c>
      <c r="Q13" s="33" t="str">
        <f t="shared" si="1"/>
        <v/>
      </c>
      <c r="R13" s="34" t="str">
        <f t="shared" si="2"/>
        <v/>
      </c>
    </row>
    <row r="14" spans="1:18" x14ac:dyDescent="0.3">
      <c r="A14" s="25">
        <v>110</v>
      </c>
      <c r="B14" s="45"/>
      <c r="C14" s="203"/>
      <c r="D14" s="203"/>
      <c r="E14" s="203"/>
      <c r="F14" s="249">
        <f t="shared" si="0"/>
        <v>0</v>
      </c>
      <c r="G14" s="29"/>
      <c r="H14" s="49"/>
      <c r="I14" s="29"/>
      <c r="J14" s="30"/>
      <c r="K14" s="27"/>
      <c r="L14" s="31"/>
      <c r="M14" s="253" t="str">
        <f>IF(ISERROR(VLOOKUP(O14,'Type Codes'!A$8:D$33,2,FALSE)),"",VLOOKUP(O14,'Type Codes'!A$8:D$33,2,FALSE))</f>
        <v/>
      </c>
      <c r="N14" s="252" t="str">
        <f>IF(ISERROR(VLOOKUP(O14,'Type Codes'!A$8:D$33,3,FALSE)),"",VLOOKUP(O14,'Type Codes'!A$8:D$33,3,FALSE))</f>
        <v/>
      </c>
      <c r="O14" s="32"/>
      <c r="P14" s="252" t="str">
        <f>IF(ISERROR(VLOOKUP(O14,'Type Codes'!A$8:D$33,4,FALSE)),"",VLOOKUP(O14,'Type Codes'!A$8:D$33,4,FALSE))</f>
        <v/>
      </c>
      <c r="Q14" s="33" t="str">
        <f t="shared" si="1"/>
        <v/>
      </c>
      <c r="R14" s="34" t="str">
        <f t="shared" si="2"/>
        <v/>
      </c>
    </row>
    <row r="15" spans="1:18" x14ac:dyDescent="0.3">
      <c r="A15" s="25">
        <v>111</v>
      </c>
      <c r="B15" s="45"/>
      <c r="C15" s="203"/>
      <c r="D15" s="203"/>
      <c r="E15" s="203"/>
      <c r="F15" s="249">
        <f t="shared" si="0"/>
        <v>0</v>
      </c>
      <c r="G15" s="29"/>
      <c r="H15" s="49"/>
      <c r="I15" s="29"/>
      <c r="J15" s="30"/>
      <c r="K15" s="27"/>
      <c r="L15" s="31"/>
      <c r="M15" s="253" t="str">
        <f>IF(ISERROR(VLOOKUP(O15,'Type Codes'!A$8:D$33,2,FALSE)),"",VLOOKUP(O15,'Type Codes'!A$8:D$33,2,FALSE))</f>
        <v/>
      </c>
      <c r="N15" s="252" t="str">
        <f>IF(ISERROR(VLOOKUP(O15,'Type Codes'!A$8:D$33,3,FALSE)),"",VLOOKUP(O15,'Type Codes'!A$8:D$33,3,FALSE))</f>
        <v/>
      </c>
      <c r="O15" s="32"/>
      <c r="P15" s="252" t="str">
        <f>IF(ISERROR(VLOOKUP(O15,'Type Codes'!A$8:D$33,4,FALSE)),"",VLOOKUP(O15,'Type Codes'!A$8:D$33,4,FALSE))</f>
        <v/>
      </c>
      <c r="Q15" s="33" t="str">
        <f t="shared" si="1"/>
        <v/>
      </c>
      <c r="R15" s="34" t="str">
        <f t="shared" si="2"/>
        <v/>
      </c>
    </row>
    <row r="16" spans="1:18" x14ac:dyDescent="0.3">
      <c r="A16" s="25">
        <v>112</v>
      </c>
      <c r="B16" s="45"/>
      <c r="C16" s="203"/>
      <c r="D16" s="203"/>
      <c r="E16" s="203"/>
      <c r="F16" s="249">
        <f t="shared" si="0"/>
        <v>0</v>
      </c>
      <c r="G16" s="29"/>
      <c r="H16" s="49"/>
      <c r="I16" s="29"/>
      <c r="J16" s="30"/>
      <c r="K16" s="27"/>
      <c r="L16" s="31"/>
      <c r="M16" s="253" t="str">
        <f>IF(ISERROR(VLOOKUP(O16,'Type Codes'!A$8:D$33,2,FALSE)),"",VLOOKUP(O16,'Type Codes'!A$8:D$33,2,FALSE))</f>
        <v/>
      </c>
      <c r="N16" s="252" t="str">
        <f>IF(ISERROR(VLOOKUP(O16,'Type Codes'!A$8:D$33,3,FALSE)),"",VLOOKUP(O16,'Type Codes'!A$8:D$33,3,FALSE))</f>
        <v/>
      </c>
      <c r="O16" s="32"/>
      <c r="P16" s="252" t="str">
        <f>IF(ISERROR(VLOOKUP(O16,'Type Codes'!A$8:D$33,4,FALSE)),"",VLOOKUP(O16,'Type Codes'!A$8:D$33,4,FALSE))</f>
        <v/>
      </c>
      <c r="Q16" s="33" t="str">
        <f t="shared" si="1"/>
        <v/>
      </c>
      <c r="R16" s="34" t="str">
        <f t="shared" si="2"/>
        <v/>
      </c>
    </row>
    <row r="17" spans="1:18" x14ac:dyDescent="0.3">
      <c r="A17" s="25">
        <v>113</v>
      </c>
      <c r="B17" s="45"/>
      <c r="C17" s="203"/>
      <c r="D17" s="203"/>
      <c r="E17" s="203"/>
      <c r="F17" s="249">
        <f t="shared" si="0"/>
        <v>0</v>
      </c>
      <c r="G17" s="29"/>
      <c r="H17" s="49"/>
      <c r="I17" s="29"/>
      <c r="J17" s="30"/>
      <c r="K17" s="27"/>
      <c r="L17" s="31"/>
      <c r="M17" s="253" t="str">
        <f>IF(ISERROR(VLOOKUP(O17,'Type Codes'!A$8:D$33,2,FALSE)),"",VLOOKUP(O17,'Type Codes'!A$8:D$33,2,FALSE))</f>
        <v/>
      </c>
      <c r="N17" s="252" t="str">
        <f>IF(ISERROR(VLOOKUP(O17,'Type Codes'!A$8:D$33,3,FALSE)),"",VLOOKUP(O17,'Type Codes'!A$8:D$33,3,FALSE))</f>
        <v/>
      </c>
      <c r="O17" s="32"/>
      <c r="P17" s="252" t="str">
        <f>IF(ISERROR(VLOOKUP(O17,'Type Codes'!A$8:D$33,4,FALSE)),"",VLOOKUP(O17,'Type Codes'!A$8:D$33,4,FALSE))</f>
        <v/>
      </c>
      <c r="Q17" s="33" t="str">
        <f t="shared" si="1"/>
        <v/>
      </c>
      <c r="R17" s="34" t="str">
        <f t="shared" si="2"/>
        <v/>
      </c>
    </row>
    <row r="18" spans="1:18" ht="17.25" thickBot="1" x14ac:dyDescent="0.35">
      <c r="A18" s="25">
        <v>114</v>
      </c>
      <c r="B18" s="45"/>
      <c r="C18" s="203"/>
      <c r="D18" s="203"/>
      <c r="E18" s="203"/>
      <c r="F18" s="249">
        <f t="shared" si="0"/>
        <v>0</v>
      </c>
      <c r="G18" s="29"/>
      <c r="H18" s="49"/>
      <c r="I18" s="29"/>
      <c r="J18" s="30"/>
      <c r="K18" s="27"/>
      <c r="L18" s="31"/>
      <c r="M18" s="253" t="str">
        <f>IF(ISERROR(VLOOKUP(O18,'Type Codes'!A$8:D$33,2,FALSE)),"",VLOOKUP(O18,'Type Codes'!A$8:D$33,2,FALSE))</f>
        <v/>
      </c>
      <c r="N18" s="252" t="str">
        <f>IF(ISERROR(VLOOKUP(O18,'Type Codes'!A$8:D$33,3,FALSE)),"",VLOOKUP(O18,'Type Codes'!A$8:D$33,3,FALSE))</f>
        <v/>
      </c>
      <c r="O18" s="32"/>
      <c r="P18" s="252" t="str">
        <f>IF(ISERROR(VLOOKUP(O18,'Type Codes'!A$8:D$33,4,FALSE)),"",VLOOKUP(O18,'Type Codes'!A$8:D$33,4,FALSE))</f>
        <v/>
      </c>
      <c r="Q18" s="33" t="str">
        <f t="shared" si="1"/>
        <v/>
      </c>
      <c r="R18" s="34" t="str">
        <f t="shared" si="2"/>
        <v/>
      </c>
    </row>
    <row r="19" spans="1:18" s="21" customFormat="1" ht="17.25" thickBot="1" x14ac:dyDescent="0.35">
      <c r="B19" s="335" t="s">
        <v>287</v>
      </c>
      <c r="C19" s="336"/>
      <c r="D19" s="336"/>
      <c r="E19" s="336"/>
      <c r="F19" s="336"/>
      <c r="G19" s="336"/>
      <c r="H19" s="336"/>
      <c r="I19" s="336"/>
      <c r="J19" s="336"/>
      <c r="K19" s="336"/>
      <c r="L19" s="336"/>
      <c r="M19" s="336"/>
      <c r="N19" s="336"/>
      <c r="O19" s="336"/>
      <c r="P19" s="336"/>
      <c r="Q19" s="336"/>
      <c r="R19" s="339"/>
    </row>
    <row r="20" spans="1:18" x14ac:dyDescent="0.3">
      <c r="A20" s="25">
        <v>115</v>
      </c>
      <c r="B20" s="45"/>
      <c r="C20" s="203"/>
      <c r="D20" s="203"/>
      <c r="E20" s="203"/>
      <c r="F20" s="249">
        <f>C20*D20*E20</f>
        <v>0</v>
      </c>
      <c r="G20" s="29"/>
      <c r="H20" s="49"/>
      <c r="I20" s="29"/>
      <c r="J20" s="30"/>
      <c r="K20" s="27"/>
      <c r="L20" s="31"/>
      <c r="M20" s="253" t="str">
        <f>IF(ISERROR(VLOOKUP(O20,'Type Codes'!A$8:D$33,2,FALSE)),"",VLOOKUP(O20,'Type Codes'!A$8:D$33,2,FALSE))</f>
        <v/>
      </c>
      <c r="N20" s="252" t="str">
        <f>IF(ISERROR(VLOOKUP(O20,'Type Codes'!A$8:D$33,3,FALSE)),"",VLOOKUP(O20,'Type Codes'!A$8:D$33,3,FALSE))</f>
        <v/>
      </c>
      <c r="O20" s="32"/>
      <c r="P20" s="252" t="str">
        <f>IF(ISERROR(VLOOKUP(O20,'Type Codes'!A$8:D$33,4,FALSE)),"",VLOOKUP(O20,'Type Codes'!A$8:D$33,4,FALSE))</f>
        <v/>
      </c>
      <c r="Q20" s="33" t="str">
        <f>IF(ISERROR((((G20*J20)-(L20*P20))*F20)/1000),"",(((G20*J20)-(L20*P20))*F20)/1000)</f>
        <v/>
      </c>
      <c r="R20" s="34" t="str">
        <f>IF(ISERROR(((G20*J20)-(L20*P20))/1000),"",((G20*J20)-(L20*P20))/1000)</f>
        <v/>
      </c>
    </row>
    <row r="21" spans="1:18" x14ac:dyDescent="0.3">
      <c r="A21" s="25">
        <v>116</v>
      </c>
      <c r="B21" s="45"/>
      <c r="C21" s="203"/>
      <c r="D21" s="203"/>
      <c r="E21" s="203"/>
      <c r="F21" s="249">
        <f t="shared" ref="F21:F58" si="3">C21*D21*E21</f>
        <v>0</v>
      </c>
      <c r="G21" s="29"/>
      <c r="H21" s="49"/>
      <c r="I21" s="29"/>
      <c r="J21" s="30"/>
      <c r="K21" s="27"/>
      <c r="L21" s="31"/>
      <c r="M21" s="253" t="str">
        <f>IF(ISERROR(VLOOKUP(O21,'Type Codes'!A$8:D$33,2,FALSE)),"",VLOOKUP(O21,'Type Codes'!A$8:D$33,2,FALSE))</f>
        <v/>
      </c>
      <c r="N21" s="252" t="str">
        <f>IF(ISERROR(VLOOKUP(O21,'Type Codes'!A$8:D$33,3,FALSE)),"",VLOOKUP(O21,'Type Codes'!A$8:D$33,3,FALSE))</f>
        <v/>
      </c>
      <c r="O21" s="32"/>
      <c r="P21" s="252" t="str">
        <f>IF(ISERROR(VLOOKUP(O21,'Type Codes'!A$8:D$33,4,FALSE)),"",VLOOKUP(O21,'Type Codes'!A$8:D$33,4,FALSE))</f>
        <v/>
      </c>
      <c r="Q21" s="33" t="str">
        <f t="shared" ref="Q21:Q58" si="4">IF(ISERROR((((G21*J21)-(L21*P21))*F21)/1000),"",(((G21*J21)-(L21*P21))*F21)/1000)</f>
        <v/>
      </c>
      <c r="R21" s="34" t="str">
        <f t="shared" ref="R21:R58" si="5">IF(ISERROR(((G21*J21)-(L21*P21))/1000),"",((G21*J21)-(L21*P21))/1000)</f>
        <v/>
      </c>
    </row>
    <row r="22" spans="1:18" x14ac:dyDescent="0.3">
      <c r="A22" s="25">
        <v>117</v>
      </c>
      <c r="B22" s="45"/>
      <c r="C22" s="203"/>
      <c r="D22" s="203"/>
      <c r="E22" s="203"/>
      <c r="F22" s="249">
        <f t="shared" si="3"/>
        <v>0</v>
      </c>
      <c r="G22" s="29"/>
      <c r="H22" s="49"/>
      <c r="I22" s="29"/>
      <c r="J22" s="30"/>
      <c r="K22" s="27"/>
      <c r="L22" s="31"/>
      <c r="M22" s="253" t="str">
        <f>IF(ISERROR(VLOOKUP(O22,'Type Codes'!A$8:D$33,2,FALSE)),"",VLOOKUP(O22,'Type Codes'!A$8:D$33,2,FALSE))</f>
        <v/>
      </c>
      <c r="N22" s="252" t="str">
        <f>IF(ISERROR(VLOOKUP(O22,'Type Codes'!A$8:D$33,3,FALSE)),"",VLOOKUP(O22,'Type Codes'!A$8:D$33,3,FALSE))</f>
        <v/>
      </c>
      <c r="O22" s="32"/>
      <c r="P22" s="252" t="str">
        <f>IF(ISERROR(VLOOKUP(O22,'Type Codes'!A$8:D$33,4,FALSE)),"",VLOOKUP(O22,'Type Codes'!A$8:D$33,4,FALSE))</f>
        <v/>
      </c>
      <c r="Q22" s="33" t="str">
        <f t="shared" si="4"/>
        <v/>
      </c>
      <c r="R22" s="34" t="str">
        <f t="shared" si="5"/>
        <v/>
      </c>
    </row>
    <row r="23" spans="1:18" x14ac:dyDescent="0.3">
      <c r="A23" s="25">
        <v>118</v>
      </c>
      <c r="B23" s="45"/>
      <c r="C23" s="203"/>
      <c r="D23" s="203"/>
      <c r="E23" s="203"/>
      <c r="F23" s="249">
        <f t="shared" si="3"/>
        <v>0</v>
      </c>
      <c r="G23" s="29"/>
      <c r="H23" s="49"/>
      <c r="I23" s="29"/>
      <c r="J23" s="30"/>
      <c r="K23" s="27"/>
      <c r="L23" s="31"/>
      <c r="M23" s="253" t="str">
        <f>IF(ISERROR(VLOOKUP(O23,'Type Codes'!A$8:D$33,2,FALSE)),"",VLOOKUP(O23,'Type Codes'!A$8:D$33,2,FALSE))</f>
        <v/>
      </c>
      <c r="N23" s="252" t="str">
        <f>IF(ISERROR(VLOOKUP(O23,'Type Codes'!A$8:D$33,3,FALSE)),"",VLOOKUP(O23,'Type Codes'!A$8:D$33,3,FALSE))</f>
        <v/>
      </c>
      <c r="O23" s="32"/>
      <c r="P23" s="252" t="str">
        <f>IF(ISERROR(VLOOKUP(O23,'Type Codes'!A$8:D$33,4,FALSE)),"",VLOOKUP(O23,'Type Codes'!A$8:D$33,4,FALSE))</f>
        <v/>
      </c>
      <c r="Q23" s="33" t="str">
        <f t="shared" si="4"/>
        <v/>
      </c>
      <c r="R23" s="34" t="str">
        <f t="shared" si="5"/>
        <v/>
      </c>
    </row>
    <row r="24" spans="1:18" x14ac:dyDescent="0.3">
      <c r="A24" s="25">
        <v>119</v>
      </c>
      <c r="B24" s="45"/>
      <c r="C24" s="203"/>
      <c r="D24" s="203"/>
      <c r="E24" s="203"/>
      <c r="F24" s="249">
        <f t="shared" si="3"/>
        <v>0</v>
      </c>
      <c r="G24" s="29"/>
      <c r="H24" s="49"/>
      <c r="I24" s="29"/>
      <c r="J24" s="30"/>
      <c r="K24" s="27"/>
      <c r="L24" s="31"/>
      <c r="M24" s="253" t="str">
        <f>IF(ISERROR(VLOOKUP(O24,'Type Codes'!A$8:D$33,2,FALSE)),"",VLOOKUP(O24,'Type Codes'!A$8:D$33,2,FALSE))</f>
        <v/>
      </c>
      <c r="N24" s="252" t="str">
        <f>IF(ISERROR(VLOOKUP(O24,'Type Codes'!A$8:D$33,3,FALSE)),"",VLOOKUP(O24,'Type Codes'!A$8:D$33,3,FALSE))</f>
        <v/>
      </c>
      <c r="O24" s="32"/>
      <c r="P24" s="252" t="str">
        <f>IF(ISERROR(VLOOKUP(O24,'Type Codes'!A$8:D$33,4,FALSE)),"",VLOOKUP(O24,'Type Codes'!A$8:D$33,4,FALSE))</f>
        <v/>
      </c>
      <c r="Q24" s="33" t="str">
        <f t="shared" si="4"/>
        <v/>
      </c>
      <c r="R24" s="34" t="str">
        <f t="shared" si="5"/>
        <v/>
      </c>
    </row>
    <row r="25" spans="1:18" x14ac:dyDescent="0.3">
      <c r="A25" s="25">
        <v>120</v>
      </c>
      <c r="B25" s="45"/>
      <c r="C25" s="203"/>
      <c r="D25" s="203"/>
      <c r="E25" s="203"/>
      <c r="F25" s="249">
        <f t="shared" si="3"/>
        <v>0</v>
      </c>
      <c r="G25" s="29"/>
      <c r="H25" s="49"/>
      <c r="I25" s="29"/>
      <c r="J25" s="30"/>
      <c r="K25" s="27"/>
      <c r="L25" s="31"/>
      <c r="M25" s="253" t="str">
        <f>IF(ISERROR(VLOOKUP(O25,'Type Codes'!A$8:D$33,2,FALSE)),"",VLOOKUP(O25,'Type Codes'!A$8:D$33,2,FALSE))</f>
        <v/>
      </c>
      <c r="N25" s="252" t="str">
        <f>IF(ISERROR(VLOOKUP(O25,'Type Codes'!A$8:D$33,3,FALSE)),"",VLOOKUP(O25,'Type Codes'!A$8:D$33,3,FALSE))</f>
        <v/>
      </c>
      <c r="O25" s="32"/>
      <c r="P25" s="252" t="str">
        <f>IF(ISERROR(VLOOKUP(O25,'Type Codes'!A$8:D$33,4,FALSE)),"",VLOOKUP(O25,'Type Codes'!A$8:D$33,4,FALSE))</f>
        <v/>
      </c>
      <c r="Q25" s="33" t="str">
        <f t="shared" si="4"/>
        <v/>
      </c>
      <c r="R25" s="34" t="str">
        <f t="shared" si="5"/>
        <v/>
      </c>
    </row>
    <row r="26" spans="1:18" x14ac:dyDescent="0.3">
      <c r="A26" s="25">
        <v>121</v>
      </c>
      <c r="B26" s="45"/>
      <c r="C26" s="203"/>
      <c r="D26" s="203"/>
      <c r="E26" s="203"/>
      <c r="F26" s="249">
        <f t="shared" si="3"/>
        <v>0</v>
      </c>
      <c r="G26" s="29"/>
      <c r="H26" s="49"/>
      <c r="I26" s="29"/>
      <c r="J26" s="30"/>
      <c r="K26" s="27"/>
      <c r="L26" s="31"/>
      <c r="M26" s="253" t="str">
        <f>IF(ISERROR(VLOOKUP(O26,'Type Codes'!A$8:D$33,2,FALSE)),"",VLOOKUP(O26,'Type Codes'!A$8:D$33,2,FALSE))</f>
        <v/>
      </c>
      <c r="N26" s="252" t="str">
        <f>IF(ISERROR(VLOOKUP(O26,'Type Codes'!A$8:D$33,3,FALSE)),"",VLOOKUP(O26,'Type Codes'!A$8:D$33,3,FALSE))</f>
        <v/>
      </c>
      <c r="O26" s="32"/>
      <c r="P26" s="252" t="str">
        <f>IF(ISERROR(VLOOKUP(O26,'Type Codes'!A$8:D$33,4,FALSE)),"",VLOOKUP(O26,'Type Codes'!A$8:D$33,4,FALSE))</f>
        <v/>
      </c>
      <c r="Q26" s="33" t="str">
        <f t="shared" si="4"/>
        <v/>
      </c>
      <c r="R26" s="34" t="str">
        <f t="shared" si="5"/>
        <v/>
      </c>
    </row>
    <row r="27" spans="1:18" x14ac:dyDescent="0.3">
      <c r="A27" s="25">
        <v>122</v>
      </c>
      <c r="B27" s="45"/>
      <c r="C27" s="203"/>
      <c r="D27" s="203"/>
      <c r="E27" s="203"/>
      <c r="F27" s="249">
        <f t="shared" si="3"/>
        <v>0</v>
      </c>
      <c r="G27" s="29"/>
      <c r="H27" s="49"/>
      <c r="I27" s="29"/>
      <c r="J27" s="30"/>
      <c r="K27" s="27"/>
      <c r="L27" s="31"/>
      <c r="M27" s="253" t="str">
        <f>IF(ISERROR(VLOOKUP(O27,'Type Codes'!A$8:D$33,2,FALSE)),"",VLOOKUP(O27,'Type Codes'!A$8:D$33,2,FALSE))</f>
        <v/>
      </c>
      <c r="N27" s="252" t="str">
        <f>IF(ISERROR(VLOOKUP(O27,'Type Codes'!A$8:D$33,3,FALSE)),"",VLOOKUP(O27,'Type Codes'!A$8:D$33,3,FALSE))</f>
        <v/>
      </c>
      <c r="O27" s="32"/>
      <c r="P27" s="252" t="str">
        <f>IF(ISERROR(VLOOKUP(O27,'Type Codes'!A$8:D$33,4,FALSE)),"",VLOOKUP(O27,'Type Codes'!A$8:D$33,4,FALSE))</f>
        <v/>
      </c>
      <c r="Q27" s="33" t="str">
        <f t="shared" si="4"/>
        <v/>
      </c>
      <c r="R27" s="34" t="str">
        <f t="shared" si="5"/>
        <v/>
      </c>
    </row>
    <row r="28" spans="1:18" x14ac:dyDescent="0.3">
      <c r="A28" s="25">
        <v>123</v>
      </c>
      <c r="B28" s="45"/>
      <c r="C28" s="203"/>
      <c r="D28" s="203"/>
      <c r="E28" s="203"/>
      <c r="F28" s="249">
        <f t="shared" si="3"/>
        <v>0</v>
      </c>
      <c r="G28" s="29"/>
      <c r="H28" s="49"/>
      <c r="I28" s="29"/>
      <c r="J28" s="30"/>
      <c r="K28" s="27"/>
      <c r="L28" s="31"/>
      <c r="M28" s="253" t="str">
        <f>IF(ISERROR(VLOOKUP(O28,'Type Codes'!A$8:D$33,2,FALSE)),"",VLOOKUP(O28,'Type Codes'!A$8:D$33,2,FALSE))</f>
        <v/>
      </c>
      <c r="N28" s="252" t="str">
        <f>IF(ISERROR(VLOOKUP(O28,'Type Codes'!A$8:D$33,3,FALSE)),"",VLOOKUP(O28,'Type Codes'!A$8:D$33,3,FALSE))</f>
        <v/>
      </c>
      <c r="O28" s="32"/>
      <c r="P28" s="252" t="str">
        <f>IF(ISERROR(VLOOKUP(O28,'Type Codes'!A$8:D$33,4,FALSE)),"",VLOOKUP(O28,'Type Codes'!A$8:D$33,4,FALSE))</f>
        <v/>
      </c>
      <c r="Q28" s="33" t="str">
        <f t="shared" si="4"/>
        <v/>
      </c>
      <c r="R28" s="34" t="str">
        <f t="shared" si="5"/>
        <v/>
      </c>
    </row>
    <row r="29" spans="1:18" x14ac:dyDescent="0.3">
      <c r="A29" s="25">
        <v>124</v>
      </c>
      <c r="B29" s="45"/>
      <c r="C29" s="203"/>
      <c r="D29" s="203"/>
      <c r="E29" s="203"/>
      <c r="F29" s="249">
        <f t="shared" si="3"/>
        <v>0</v>
      </c>
      <c r="G29" s="29"/>
      <c r="H29" s="49"/>
      <c r="I29" s="29"/>
      <c r="J29" s="30"/>
      <c r="K29" s="27"/>
      <c r="L29" s="31"/>
      <c r="M29" s="253" t="str">
        <f>IF(ISERROR(VLOOKUP(O29,'Type Codes'!A$8:D$33,2,FALSE)),"",VLOOKUP(O29,'Type Codes'!A$8:D$33,2,FALSE))</f>
        <v/>
      </c>
      <c r="N29" s="252" t="str">
        <f>IF(ISERROR(VLOOKUP(O29,'Type Codes'!A$8:D$33,3,FALSE)),"",VLOOKUP(O29,'Type Codes'!A$8:D$33,3,FALSE))</f>
        <v/>
      </c>
      <c r="O29" s="32"/>
      <c r="P29" s="252" t="str">
        <f>IF(ISERROR(VLOOKUP(O29,'Type Codes'!A$8:D$33,4,FALSE)),"",VLOOKUP(O29,'Type Codes'!A$8:D$33,4,FALSE))</f>
        <v/>
      </c>
      <c r="Q29" s="33" t="str">
        <f t="shared" si="4"/>
        <v/>
      </c>
      <c r="R29" s="34" t="str">
        <f t="shared" si="5"/>
        <v/>
      </c>
    </row>
    <row r="30" spans="1:18" x14ac:dyDescent="0.3">
      <c r="A30" s="25">
        <v>125</v>
      </c>
      <c r="B30" s="45"/>
      <c r="C30" s="203"/>
      <c r="D30" s="203"/>
      <c r="E30" s="203"/>
      <c r="F30" s="249">
        <f t="shared" si="3"/>
        <v>0</v>
      </c>
      <c r="G30" s="29"/>
      <c r="H30" s="49"/>
      <c r="I30" s="29"/>
      <c r="J30" s="30"/>
      <c r="K30" s="27"/>
      <c r="L30" s="31"/>
      <c r="M30" s="253" t="str">
        <f>IF(ISERROR(VLOOKUP(O30,'Type Codes'!A$8:D$33,2,FALSE)),"",VLOOKUP(O30,'Type Codes'!A$8:D$33,2,FALSE))</f>
        <v/>
      </c>
      <c r="N30" s="252" t="str">
        <f>IF(ISERROR(VLOOKUP(O30,'Type Codes'!A$8:D$33,3,FALSE)),"",VLOOKUP(O30,'Type Codes'!A$8:D$33,3,FALSE))</f>
        <v/>
      </c>
      <c r="O30" s="32"/>
      <c r="P30" s="252" t="str">
        <f>IF(ISERROR(VLOOKUP(O30,'Type Codes'!A$8:D$33,4,FALSE)),"",VLOOKUP(O30,'Type Codes'!A$8:D$33,4,FALSE))</f>
        <v/>
      </c>
      <c r="Q30" s="33" t="str">
        <f t="shared" si="4"/>
        <v/>
      </c>
      <c r="R30" s="34" t="str">
        <f t="shared" si="5"/>
        <v/>
      </c>
    </row>
    <row r="31" spans="1:18" x14ac:dyDescent="0.3">
      <c r="A31" s="25">
        <v>126</v>
      </c>
      <c r="B31" s="45"/>
      <c r="C31" s="203"/>
      <c r="D31" s="203"/>
      <c r="E31" s="203"/>
      <c r="F31" s="249">
        <f t="shared" si="3"/>
        <v>0</v>
      </c>
      <c r="G31" s="29"/>
      <c r="H31" s="49"/>
      <c r="I31" s="29"/>
      <c r="J31" s="30"/>
      <c r="K31" s="27"/>
      <c r="L31" s="31"/>
      <c r="M31" s="253" t="str">
        <f>IF(ISERROR(VLOOKUP(O31,'Type Codes'!A$8:D$33,2,FALSE)),"",VLOOKUP(O31,'Type Codes'!A$8:D$33,2,FALSE))</f>
        <v/>
      </c>
      <c r="N31" s="252" t="str">
        <f>IF(ISERROR(VLOOKUP(O31,'Type Codes'!A$8:D$33,3,FALSE)),"",VLOOKUP(O31,'Type Codes'!A$8:D$33,3,FALSE))</f>
        <v/>
      </c>
      <c r="O31" s="32"/>
      <c r="P31" s="252" t="str">
        <f>IF(ISERROR(VLOOKUP(O31,'Type Codes'!A$8:D$33,4,FALSE)),"",VLOOKUP(O31,'Type Codes'!A$8:D$33,4,FALSE))</f>
        <v/>
      </c>
      <c r="Q31" s="33" t="str">
        <f t="shared" si="4"/>
        <v/>
      </c>
      <c r="R31" s="34" t="str">
        <f t="shared" si="5"/>
        <v/>
      </c>
    </row>
    <row r="32" spans="1:18" x14ac:dyDescent="0.3">
      <c r="A32" s="25">
        <v>127</v>
      </c>
      <c r="B32" s="45"/>
      <c r="C32" s="203"/>
      <c r="D32" s="203"/>
      <c r="E32" s="203"/>
      <c r="F32" s="249">
        <f t="shared" si="3"/>
        <v>0</v>
      </c>
      <c r="G32" s="29"/>
      <c r="H32" s="49"/>
      <c r="I32" s="29"/>
      <c r="J32" s="30"/>
      <c r="K32" s="27"/>
      <c r="L32" s="31"/>
      <c r="M32" s="253" t="str">
        <f>IF(ISERROR(VLOOKUP(O32,'Type Codes'!A$8:D$33,2,FALSE)),"",VLOOKUP(O32,'Type Codes'!A$8:D$33,2,FALSE))</f>
        <v/>
      </c>
      <c r="N32" s="252" t="str">
        <f>IF(ISERROR(VLOOKUP(O32,'Type Codes'!A$8:D$33,3,FALSE)),"",VLOOKUP(O32,'Type Codes'!A$8:D$33,3,FALSE))</f>
        <v/>
      </c>
      <c r="O32" s="32"/>
      <c r="P32" s="252" t="str">
        <f>IF(ISERROR(VLOOKUP(O32,'Type Codes'!A$8:D$33,4,FALSE)),"",VLOOKUP(O32,'Type Codes'!A$8:D$33,4,FALSE))</f>
        <v/>
      </c>
      <c r="Q32" s="33" t="str">
        <f t="shared" si="4"/>
        <v/>
      </c>
      <c r="R32" s="34" t="str">
        <f t="shared" si="5"/>
        <v/>
      </c>
    </row>
    <row r="33" spans="1:18" x14ac:dyDescent="0.3">
      <c r="A33" s="25">
        <v>128</v>
      </c>
      <c r="B33" s="45"/>
      <c r="C33" s="203"/>
      <c r="D33" s="203"/>
      <c r="E33" s="203"/>
      <c r="F33" s="249">
        <f t="shared" si="3"/>
        <v>0</v>
      </c>
      <c r="G33" s="29"/>
      <c r="H33" s="49"/>
      <c r="I33" s="29"/>
      <c r="J33" s="30"/>
      <c r="K33" s="27"/>
      <c r="L33" s="31"/>
      <c r="M33" s="253" t="str">
        <f>IF(ISERROR(VLOOKUP(O33,'Type Codes'!A$8:D$33,2,FALSE)),"",VLOOKUP(O33,'Type Codes'!A$8:D$33,2,FALSE))</f>
        <v/>
      </c>
      <c r="N33" s="252" t="str">
        <f>IF(ISERROR(VLOOKUP(O33,'Type Codes'!A$8:D$33,3,FALSE)),"",VLOOKUP(O33,'Type Codes'!A$8:D$33,3,FALSE))</f>
        <v/>
      </c>
      <c r="O33" s="32"/>
      <c r="P33" s="252" t="str">
        <f>IF(ISERROR(VLOOKUP(O33,'Type Codes'!A$8:D$33,4,FALSE)),"",VLOOKUP(O33,'Type Codes'!A$8:D$33,4,FALSE))</f>
        <v/>
      </c>
      <c r="Q33" s="33" t="str">
        <f t="shared" si="4"/>
        <v/>
      </c>
      <c r="R33" s="34" t="str">
        <f t="shared" si="5"/>
        <v/>
      </c>
    </row>
    <row r="34" spans="1:18" x14ac:dyDescent="0.3">
      <c r="A34" s="25">
        <v>129</v>
      </c>
      <c r="B34" s="45"/>
      <c r="C34" s="203"/>
      <c r="D34" s="203"/>
      <c r="E34" s="203"/>
      <c r="F34" s="249">
        <f t="shared" si="3"/>
        <v>0</v>
      </c>
      <c r="G34" s="29"/>
      <c r="H34" s="49"/>
      <c r="I34" s="29"/>
      <c r="J34" s="30"/>
      <c r="K34" s="27"/>
      <c r="L34" s="31"/>
      <c r="M34" s="253" t="str">
        <f>IF(ISERROR(VLOOKUP(O34,'Type Codes'!A$8:D$33,2,FALSE)),"",VLOOKUP(O34,'Type Codes'!A$8:D$33,2,FALSE))</f>
        <v/>
      </c>
      <c r="N34" s="252" t="str">
        <f>IF(ISERROR(VLOOKUP(O34,'Type Codes'!A$8:D$33,3,FALSE)),"",VLOOKUP(O34,'Type Codes'!A$8:D$33,3,FALSE))</f>
        <v/>
      </c>
      <c r="O34" s="32"/>
      <c r="P34" s="252" t="str">
        <f>IF(ISERROR(VLOOKUP(O34,'Type Codes'!A$8:D$33,4,FALSE)),"",VLOOKUP(O34,'Type Codes'!A$8:D$33,4,FALSE))</f>
        <v/>
      </c>
      <c r="Q34" s="33" t="str">
        <f t="shared" si="4"/>
        <v/>
      </c>
      <c r="R34" s="34" t="str">
        <f t="shared" si="5"/>
        <v/>
      </c>
    </row>
    <row r="35" spans="1:18" x14ac:dyDescent="0.3">
      <c r="A35" s="25">
        <v>130</v>
      </c>
      <c r="B35" s="45"/>
      <c r="C35" s="203"/>
      <c r="D35" s="203"/>
      <c r="E35" s="203"/>
      <c r="F35" s="249">
        <f t="shared" si="3"/>
        <v>0</v>
      </c>
      <c r="G35" s="29"/>
      <c r="H35" s="49"/>
      <c r="I35" s="29"/>
      <c r="J35" s="30"/>
      <c r="K35" s="27"/>
      <c r="L35" s="31"/>
      <c r="M35" s="253" t="str">
        <f>IF(ISERROR(VLOOKUP(O35,'Type Codes'!A$8:D$33,2,FALSE)),"",VLOOKUP(O35,'Type Codes'!A$8:D$33,2,FALSE))</f>
        <v/>
      </c>
      <c r="N35" s="252" t="str">
        <f>IF(ISERROR(VLOOKUP(O35,'Type Codes'!A$8:D$33,3,FALSE)),"",VLOOKUP(O35,'Type Codes'!A$8:D$33,3,FALSE))</f>
        <v/>
      </c>
      <c r="O35" s="32"/>
      <c r="P35" s="252" t="str">
        <f>IF(ISERROR(VLOOKUP(O35,'Type Codes'!A$8:D$33,4,FALSE)),"",VLOOKUP(O35,'Type Codes'!A$8:D$33,4,FALSE))</f>
        <v/>
      </c>
      <c r="Q35" s="33" t="str">
        <f t="shared" si="4"/>
        <v/>
      </c>
      <c r="R35" s="34" t="str">
        <f t="shared" si="5"/>
        <v/>
      </c>
    </row>
    <row r="36" spans="1:18" x14ac:dyDescent="0.3">
      <c r="A36" s="25">
        <v>131</v>
      </c>
      <c r="B36" s="45"/>
      <c r="C36" s="203"/>
      <c r="D36" s="203"/>
      <c r="E36" s="203"/>
      <c r="F36" s="249">
        <f t="shared" si="3"/>
        <v>0</v>
      </c>
      <c r="G36" s="29"/>
      <c r="H36" s="49"/>
      <c r="I36" s="29"/>
      <c r="J36" s="30"/>
      <c r="K36" s="27"/>
      <c r="L36" s="31"/>
      <c r="M36" s="253" t="str">
        <f>IF(ISERROR(VLOOKUP(O36,'Type Codes'!A$8:D$33,2,FALSE)),"",VLOOKUP(O36,'Type Codes'!A$8:D$33,2,FALSE))</f>
        <v/>
      </c>
      <c r="N36" s="252" t="str">
        <f>IF(ISERROR(VLOOKUP(O36,'Type Codes'!A$8:D$33,3,FALSE)),"",VLOOKUP(O36,'Type Codes'!A$8:D$33,3,FALSE))</f>
        <v/>
      </c>
      <c r="O36" s="32"/>
      <c r="P36" s="252" t="str">
        <f>IF(ISERROR(VLOOKUP(O36,'Type Codes'!A$8:D$33,4,FALSE)),"",VLOOKUP(O36,'Type Codes'!A$8:D$33,4,FALSE))</f>
        <v/>
      </c>
      <c r="Q36" s="33" t="str">
        <f t="shared" si="4"/>
        <v/>
      </c>
      <c r="R36" s="34" t="str">
        <f t="shared" si="5"/>
        <v/>
      </c>
    </row>
    <row r="37" spans="1:18" x14ac:dyDescent="0.3">
      <c r="A37" s="25">
        <v>132</v>
      </c>
      <c r="B37" s="45"/>
      <c r="C37" s="203"/>
      <c r="D37" s="203"/>
      <c r="E37" s="203"/>
      <c r="F37" s="249">
        <f t="shared" si="3"/>
        <v>0</v>
      </c>
      <c r="G37" s="29"/>
      <c r="H37" s="49"/>
      <c r="I37" s="29"/>
      <c r="J37" s="35"/>
      <c r="K37" s="27"/>
      <c r="L37" s="31"/>
      <c r="M37" s="253" t="str">
        <f>IF(ISERROR(VLOOKUP(O37,'Type Codes'!A$8:D$33,2,FALSE)),"",VLOOKUP(O37,'Type Codes'!A$8:D$33,2,FALSE))</f>
        <v/>
      </c>
      <c r="N37" s="252" t="str">
        <f>IF(ISERROR(VLOOKUP(O37,'Type Codes'!A$8:D$33,3,FALSE)),"",VLOOKUP(O37,'Type Codes'!A$8:D$33,3,FALSE))</f>
        <v/>
      </c>
      <c r="O37" s="32"/>
      <c r="P37" s="252" t="str">
        <f>IF(ISERROR(VLOOKUP(O37,'Type Codes'!A$8:D$33,4,FALSE)),"",VLOOKUP(O37,'Type Codes'!A$8:D$33,4,FALSE))</f>
        <v/>
      </c>
      <c r="Q37" s="33" t="str">
        <f t="shared" si="4"/>
        <v/>
      </c>
      <c r="R37" s="34" t="str">
        <f t="shared" si="5"/>
        <v/>
      </c>
    </row>
    <row r="38" spans="1:18" x14ac:dyDescent="0.3">
      <c r="A38" s="25">
        <v>133</v>
      </c>
      <c r="B38" s="45"/>
      <c r="C38" s="203"/>
      <c r="D38" s="203"/>
      <c r="E38" s="203"/>
      <c r="F38" s="249">
        <f t="shared" si="3"/>
        <v>0</v>
      </c>
      <c r="G38" s="29"/>
      <c r="H38" s="49"/>
      <c r="I38" s="29"/>
      <c r="J38" s="30"/>
      <c r="K38" s="27"/>
      <c r="L38" s="31"/>
      <c r="M38" s="253" t="str">
        <f>IF(ISERROR(VLOOKUP(O38,'Type Codes'!A$8:D$33,2,FALSE)),"",VLOOKUP(O38,'Type Codes'!A$8:D$33,2,FALSE))</f>
        <v/>
      </c>
      <c r="N38" s="252" t="str">
        <f>IF(ISERROR(VLOOKUP(O38,'Type Codes'!A$8:D$33,3,FALSE)),"",VLOOKUP(O38,'Type Codes'!A$8:D$33,3,FALSE))</f>
        <v/>
      </c>
      <c r="O38" s="32"/>
      <c r="P38" s="252" t="str">
        <f>IF(ISERROR(VLOOKUP(O38,'Type Codes'!A$8:D$33,4,FALSE)),"",VLOOKUP(O38,'Type Codes'!A$8:D$33,4,FALSE))</f>
        <v/>
      </c>
      <c r="Q38" s="33" t="str">
        <f t="shared" si="4"/>
        <v/>
      </c>
      <c r="R38" s="34" t="str">
        <f t="shared" si="5"/>
        <v/>
      </c>
    </row>
    <row r="39" spans="1:18" x14ac:dyDescent="0.3">
      <c r="A39" s="25">
        <v>134</v>
      </c>
      <c r="B39" s="45"/>
      <c r="C39" s="203"/>
      <c r="D39" s="203"/>
      <c r="E39" s="203"/>
      <c r="F39" s="249">
        <f t="shared" si="3"/>
        <v>0</v>
      </c>
      <c r="G39" s="29"/>
      <c r="H39" s="49"/>
      <c r="I39" s="29"/>
      <c r="J39" s="35"/>
      <c r="K39" s="27"/>
      <c r="L39" s="31"/>
      <c r="M39" s="253" t="str">
        <f>IF(ISERROR(VLOOKUP(O39,'Type Codes'!A$8:D$33,2,FALSE)),"",VLOOKUP(O39,'Type Codes'!A$8:D$33,2,FALSE))</f>
        <v/>
      </c>
      <c r="N39" s="252" t="str">
        <f>IF(ISERROR(VLOOKUP(O39,'Type Codes'!A$8:D$33,3,FALSE)),"",VLOOKUP(O39,'Type Codes'!A$8:D$33,3,FALSE))</f>
        <v/>
      </c>
      <c r="O39" s="32"/>
      <c r="P39" s="252" t="str">
        <f>IF(ISERROR(VLOOKUP(O39,'Type Codes'!A$8:D$33,4,FALSE)),"",VLOOKUP(O39,'Type Codes'!A$8:D$33,4,FALSE))</f>
        <v/>
      </c>
      <c r="Q39" s="33" t="str">
        <f t="shared" si="4"/>
        <v/>
      </c>
      <c r="R39" s="34" t="str">
        <f t="shared" si="5"/>
        <v/>
      </c>
    </row>
    <row r="40" spans="1:18" x14ac:dyDescent="0.3">
      <c r="A40" s="25">
        <v>135</v>
      </c>
      <c r="B40" s="45"/>
      <c r="C40" s="203"/>
      <c r="D40" s="203"/>
      <c r="E40" s="203"/>
      <c r="F40" s="249">
        <f t="shared" si="3"/>
        <v>0</v>
      </c>
      <c r="G40" s="29"/>
      <c r="H40" s="49"/>
      <c r="I40" s="29"/>
      <c r="J40" s="30"/>
      <c r="K40" s="27"/>
      <c r="L40" s="31"/>
      <c r="M40" s="253" t="str">
        <f>IF(ISERROR(VLOOKUP(O40,'Type Codes'!A$8:D$33,2,FALSE)),"",VLOOKUP(O40,'Type Codes'!A$8:D$33,2,FALSE))</f>
        <v/>
      </c>
      <c r="N40" s="252" t="str">
        <f>IF(ISERROR(VLOOKUP(O40,'Type Codes'!A$8:D$33,3,FALSE)),"",VLOOKUP(O40,'Type Codes'!A$8:D$33,3,FALSE))</f>
        <v/>
      </c>
      <c r="O40" s="32"/>
      <c r="P40" s="252" t="str">
        <f>IF(ISERROR(VLOOKUP(O40,'Type Codes'!A$8:D$33,4,FALSE)),"",VLOOKUP(O40,'Type Codes'!A$8:D$33,4,FALSE))</f>
        <v/>
      </c>
      <c r="Q40" s="33" t="str">
        <f t="shared" si="4"/>
        <v/>
      </c>
      <c r="R40" s="34" t="str">
        <f t="shared" si="5"/>
        <v/>
      </c>
    </row>
    <row r="41" spans="1:18" x14ac:dyDescent="0.3">
      <c r="A41" s="25">
        <v>136</v>
      </c>
      <c r="B41" s="45"/>
      <c r="C41" s="203"/>
      <c r="D41" s="203"/>
      <c r="E41" s="203"/>
      <c r="F41" s="249">
        <f t="shared" si="3"/>
        <v>0</v>
      </c>
      <c r="G41" s="29"/>
      <c r="H41" s="49"/>
      <c r="I41" s="29"/>
      <c r="J41" s="30"/>
      <c r="K41" s="27"/>
      <c r="L41" s="31"/>
      <c r="M41" s="253" t="str">
        <f>IF(ISERROR(VLOOKUP(O41,'Type Codes'!A$8:D$33,2,FALSE)),"",VLOOKUP(O41,'Type Codes'!A$8:D$33,2,FALSE))</f>
        <v/>
      </c>
      <c r="N41" s="252" t="str">
        <f>IF(ISERROR(VLOOKUP(O41,'Type Codes'!A$8:D$33,3,FALSE)),"",VLOOKUP(O41,'Type Codes'!A$8:D$33,3,FALSE))</f>
        <v/>
      </c>
      <c r="O41" s="32"/>
      <c r="P41" s="252" t="str">
        <f>IF(ISERROR(VLOOKUP(O41,'Type Codes'!A$8:D$33,4,FALSE)),"",VLOOKUP(O41,'Type Codes'!A$8:D$33,4,FALSE))</f>
        <v/>
      </c>
      <c r="Q41" s="33" t="str">
        <f t="shared" si="4"/>
        <v/>
      </c>
      <c r="R41" s="34" t="str">
        <f t="shared" si="5"/>
        <v/>
      </c>
    </row>
    <row r="42" spans="1:18" x14ac:dyDescent="0.3">
      <c r="A42" s="25">
        <v>137</v>
      </c>
      <c r="B42" s="45"/>
      <c r="C42" s="203"/>
      <c r="D42" s="203"/>
      <c r="E42" s="203"/>
      <c r="F42" s="249">
        <f t="shared" si="3"/>
        <v>0</v>
      </c>
      <c r="G42" s="29"/>
      <c r="H42" s="49"/>
      <c r="I42" s="29"/>
      <c r="J42" s="30"/>
      <c r="K42" s="27"/>
      <c r="L42" s="31"/>
      <c r="M42" s="253" t="str">
        <f>IF(ISERROR(VLOOKUP(O42,'Type Codes'!A$8:D$33,2,FALSE)),"",VLOOKUP(O42,'Type Codes'!A$8:D$33,2,FALSE))</f>
        <v/>
      </c>
      <c r="N42" s="252" t="str">
        <f>IF(ISERROR(VLOOKUP(O42,'Type Codes'!A$8:D$33,3,FALSE)),"",VLOOKUP(O42,'Type Codes'!A$8:D$33,3,FALSE))</f>
        <v/>
      </c>
      <c r="O42" s="32"/>
      <c r="P42" s="252" t="str">
        <f>IF(ISERROR(VLOOKUP(O42,'Type Codes'!A$8:D$33,4,FALSE)),"",VLOOKUP(O42,'Type Codes'!A$8:D$33,4,FALSE))</f>
        <v/>
      </c>
      <c r="Q42" s="33" t="str">
        <f t="shared" si="4"/>
        <v/>
      </c>
      <c r="R42" s="34" t="str">
        <f t="shared" si="5"/>
        <v/>
      </c>
    </row>
    <row r="43" spans="1:18" x14ac:dyDescent="0.3">
      <c r="A43" s="25">
        <v>138</v>
      </c>
      <c r="B43" s="45"/>
      <c r="C43" s="203"/>
      <c r="D43" s="203"/>
      <c r="E43" s="203"/>
      <c r="F43" s="249">
        <f t="shared" si="3"/>
        <v>0</v>
      </c>
      <c r="G43" s="29"/>
      <c r="H43" s="49"/>
      <c r="I43" s="29"/>
      <c r="J43" s="30"/>
      <c r="K43" s="27"/>
      <c r="L43" s="31"/>
      <c r="M43" s="253" t="str">
        <f>IF(ISERROR(VLOOKUP(O43,'Type Codes'!A$8:D$33,2,FALSE)),"",VLOOKUP(O43,'Type Codes'!A$8:D$33,2,FALSE))</f>
        <v/>
      </c>
      <c r="N43" s="252" t="str">
        <f>IF(ISERROR(VLOOKUP(O43,'Type Codes'!A$8:D$33,3,FALSE)),"",VLOOKUP(O43,'Type Codes'!A$8:D$33,3,FALSE))</f>
        <v/>
      </c>
      <c r="O43" s="32"/>
      <c r="P43" s="252" t="str">
        <f>IF(ISERROR(VLOOKUP(O43,'Type Codes'!A$8:D$33,4,FALSE)),"",VLOOKUP(O43,'Type Codes'!A$8:D$33,4,FALSE))</f>
        <v/>
      </c>
      <c r="Q43" s="33" t="str">
        <f t="shared" si="4"/>
        <v/>
      </c>
      <c r="R43" s="34" t="str">
        <f t="shared" si="5"/>
        <v/>
      </c>
    </row>
    <row r="44" spans="1:18" x14ac:dyDescent="0.3">
      <c r="A44" s="25">
        <v>139</v>
      </c>
      <c r="B44" s="45"/>
      <c r="C44" s="203"/>
      <c r="D44" s="203"/>
      <c r="E44" s="203"/>
      <c r="F44" s="249">
        <f t="shared" si="3"/>
        <v>0</v>
      </c>
      <c r="G44" s="29"/>
      <c r="H44" s="49"/>
      <c r="I44" s="29"/>
      <c r="J44" s="30"/>
      <c r="K44" s="27"/>
      <c r="L44" s="31"/>
      <c r="M44" s="253" t="str">
        <f>IF(ISERROR(VLOOKUP(O44,'Type Codes'!A$8:D$33,2,FALSE)),"",VLOOKUP(O44,'Type Codes'!A$8:D$33,2,FALSE))</f>
        <v/>
      </c>
      <c r="N44" s="252" t="str">
        <f>IF(ISERROR(VLOOKUP(O44,'Type Codes'!A$8:D$33,3,FALSE)),"",VLOOKUP(O44,'Type Codes'!A$8:D$33,3,FALSE))</f>
        <v/>
      </c>
      <c r="O44" s="32"/>
      <c r="P44" s="252" t="str">
        <f>IF(ISERROR(VLOOKUP(O44,'Type Codes'!A$8:D$33,4,FALSE)),"",VLOOKUP(O44,'Type Codes'!A$8:D$33,4,FALSE))</f>
        <v/>
      </c>
      <c r="Q44" s="33" t="str">
        <f t="shared" si="4"/>
        <v/>
      </c>
      <c r="R44" s="34" t="str">
        <f t="shared" si="5"/>
        <v/>
      </c>
    </row>
    <row r="45" spans="1:18" x14ac:dyDescent="0.3">
      <c r="A45" s="25">
        <v>140</v>
      </c>
      <c r="B45" s="45"/>
      <c r="C45" s="203"/>
      <c r="D45" s="203"/>
      <c r="E45" s="203"/>
      <c r="F45" s="249">
        <f t="shared" si="3"/>
        <v>0</v>
      </c>
      <c r="G45" s="29"/>
      <c r="H45" s="49"/>
      <c r="I45" s="29"/>
      <c r="J45" s="30"/>
      <c r="K45" s="27"/>
      <c r="L45" s="31"/>
      <c r="M45" s="253" t="str">
        <f>IF(ISERROR(VLOOKUP(O45,'Type Codes'!A$8:D$33,2,FALSE)),"",VLOOKUP(O45,'Type Codes'!A$8:D$33,2,FALSE))</f>
        <v/>
      </c>
      <c r="N45" s="252" t="str">
        <f>IF(ISERROR(VLOOKUP(O45,'Type Codes'!A$8:D$33,3,FALSE)),"",VLOOKUP(O45,'Type Codes'!A$8:D$33,3,FALSE))</f>
        <v/>
      </c>
      <c r="O45" s="32"/>
      <c r="P45" s="252" t="str">
        <f>IF(ISERROR(VLOOKUP(O45,'Type Codes'!A$8:D$33,4,FALSE)),"",VLOOKUP(O45,'Type Codes'!A$8:D$33,4,FALSE))</f>
        <v/>
      </c>
      <c r="Q45" s="33" t="str">
        <f t="shared" si="4"/>
        <v/>
      </c>
      <c r="R45" s="34" t="str">
        <f t="shared" si="5"/>
        <v/>
      </c>
    </row>
    <row r="46" spans="1:18" x14ac:dyDescent="0.3">
      <c r="A46" s="25">
        <v>141</v>
      </c>
      <c r="B46" s="45"/>
      <c r="C46" s="203"/>
      <c r="D46" s="203"/>
      <c r="E46" s="203"/>
      <c r="F46" s="249">
        <f t="shared" si="3"/>
        <v>0</v>
      </c>
      <c r="G46" s="29"/>
      <c r="H46" s="49"/>
      <c r="I46" s="29"/>
      <c r="J46" s="30"/>
      <c r="K46" s="27"/>
      <c r="L46" s="31"/>
      <c r="M46" s="253" t="str">
        <f>IF(ISERROR(VLOOKUP(O46,'Type Codes'!A$8:D$33,2,FALSE)),"",VLOOKUP(O46,'Type Codes'!A$8:D$33,2,FALSE))</f>
        <v/>
      </c>
      <c r="N46" s="252" t="str">
        <f>IF(ISERROR(VLOOKUP(O46,'Type Codes'!A$8:D$33,3,FALSE)),"",VLOOKUP(O46,'Type Codes'!A$8:D$33,3,FALSE))</f>
        <v/>
      </c>
      <c r="O46" s="32"/>
      <c r="P46" s="252" t="str">
        <f>IF(ISERROR(VLOOKUP(O46,'Type Codes'!A$8:D$33,4,FALSE)),"",VLOOKUP(O46,'Type Codes'!A$8:D$33,4,FALSE))</f>
        <v/>
      </c>
      <c r="Q46" s="33" t="str">
        <f t="shared" si="4"/>
        <v/>
      </c>
      <c r="R46" s="34" t="str">
        <f t="shared" si="5"/>
        <v/>
      </c>
    </row>
    <row r="47" spans="1:18" x14ac:dyDescent="0.3">
      <c r="A47" s="25">
        <v>142</v>
      </c>
      <c r="B47" s="45"/>
      <c r="C47" s="203"/>
      <c r="D47" s="203"/>
      <c r="E47" s="203"/>
      <c r="F47" s="249">
        <f t="shared" si="3"/>
        <v>0</v>
      </c>
      <c r="G47" s="29"/>
      <c r="H47" s="49"/>
      <c r="I47" s="29"/>
      <c r="J47" s="30"/>
      <c r="K47" s="27"/>
      <c r="L47" s="31"/>
      <c r="M47" s="253" t="str">
        <f>IF(ISERROR(VLOOKUP(O47,'Type Codes'!A$8:D$33,2,FALSE)),"",VLOOKUP(O47,'Type Codes'!A$8:D$33,2,FALSE))</f>
        <v/>
      </c>
      <c r="N47" s="252" t="str">
        <f>IF(ISERROR(VLOOKUP(O47,'Type Codes'!A$8:D$33,3,FALSE)),"",VLOOKUP(O47,'Type Codes'!A$8:D$33,3,FALSE))</f>
        <v/>
      </c>
      <c r="O47" s="32"/>
      <c r="P47" s="252" t="str">
        <f>IF(ISERROR(VLOOKUP(O47,'Type Codes'!A$8:D$33,4,FALSE)),"",VLOOKUP(O47,'Type Codes'!A$8:D$33,4,FALSE))</f>
        <v/>
      </c>
      <c r="Q47" s="33" t="str">
        <f t="shared" si="4"/>
        <v/>
      </c>
      <c r="R47" s="34" t="str">
        <f t="shared" si="5"/>
        <v/>
      </c>
    </row>
    <row r="48" spans="1:18" x14ac:dyDescent="0.3">
      <c r="A48" s="25">
        <v>143</v>
      </c>
      <c r="B48" s="45"/>
      <c r="C48" s="203"/>
      <c r="D48" s="203"/>
      <c r="E48" s="203"/>
      <c r="F48" s="249">
        <f t="shared" si="3"/>
        <v>0</v>
      </c>
      <c r="G48" s="29"/>
      <c r="H48" s="49"/>
      <c r="I48" s="29"/>
      <c r="J48" s="30"/>
      <c r="K48" s="27"/>
      <c r="L48" s="31"/>
      <c r="M48" s="253" t="str">
        <f>IF(ISERROR(VLOOKUP(O48,'Type Codes'!A$8:D$33,2,FALSE)),"",VLOOKUP(O48,'Type Codes'!A$8:D$33,2,FALSE))</f>
        <v/>
      </c>
      <c r="N48" s="252" t="str">
        <f>IF(ISERROR(VLOOKUP(O48,'Type Codes'!A$8:D$33,3,FALSE)),"",VLOOKUP(O48,'Type Codes'!A$8:D$33,3,FALSE))</f>
        <v/>
      </c>
      <c r="O48" s="32"/>
      <c r="P48" s="252" t="str">
        <f>IF(ISERROR(VLOOKUP(O48,'Type Codes'!A$8:D$33,4,FALSE)),"",VLOOKUP(O48,'Type Codes'!A$8:D$33,4,FALSE))</f>
        <v/>
      </c>
      <c r="Q48" s="33" t="str">
        <f t="shared" si="4"/>
        <v/>
      </c>
      <c r="R48" s="34" t="str">
        <f t="shared" si="5"/>
        <v/>
      </c>
    </row>
    <row r="49" spans="1:18" x14ac:dyDescent="0.3">
      <c r="A49" s="25">
        <v>144</v>
      </c>
      <c r="B49" s="45"/>
      <c r="C49" s="203"/>
      <c r="D49" s="203"/>
      <c r="E49" s="203"/>
      <c r="F49" s="249">
        <f t="shared" si="3"/>
        <v>0</v>
      </c>
      <c r="G49" s="29"/>
      <c r="H49" s="49"/>
      <c r="I49" s="29"/>
      <c r="J49" s="30"/>
      <c r="K49" s="27"/>
      <c r="L49" s="31"/>
      <c r="M49" s="253" t="str">
        <f>IF(ISERROR(VLOOKUP(O49,'Type Codes'!A$8:D$33,2,FALSE)),"",VLOOKUP(O49,'Type Codes'!A$8:D$33,2,FALSE))</f>
        <v/>
      </c>
      <c r="N49" s="252" t="str">
        <f>IF(ISERROR(VLOOKUP(O49,'Type Codes'!A$8:D$33,3,FALSE)),"",VLOOKUP(O49,'Type Codes'!A$8:D$33,3,FALSE))</f>
        <v/>
      </c>
      <c r="O49" s="32"/>
      <c r="P49" s="252" t="str">
        <f>IF(ISERROR(VLOOKUP(O49,'Type Codes'!A$8:D$33,4,FALSE)),"",VLOOKUP(O49,'Type Codes'!A$8:D$33,4,FALSE))</f>
        <v/>
      </c>
      <c r="Q49" s="33" t="str">
        <f t="shared" si="4"/>
        <v/>
      </c>
      <c r="R49" s="34" t="str">
        <f t="shared" si="5"/>
        <v/>
      </c>
    </row>
    <row r="50" spans="1:18" x14ac:dyDescent="0.3">
      <c r="A50" s="25">
        <v>145</v>
      </c>
      <c r="B50" s="45"/>
      <c r="C50" s="203"/>
      <c r="D50" s="203"/>
      <c r="E50" s="203"/>
      <c r="F50" s="249">
        <f t="shared" si="3"/>
        <v>0</v>
      </c>
      <c r="G50" s="29"/>
      <c r="H50" s="49"/>
      <c r="I50" s="29"/>
      <c r="J50" s="30"/>
      <c r="K50" s="27"/>
      <c r="L50" s="31"/>
      <c r="M50" s="253" t="str">
        <f>IF(ISERROR(VLOOKUP(O50,'Type Codes'!A$8:D$33,2,FALSE)),"",VLOOKUP(O50,'Type Codes'!A$8:D$33,2,FALSE))</f>
        <v/>
      </c>
      <c r="N50" s="252" t="str">
        <f>IF(ISERROR(VLOOKUP(O50,'Type Codes'!A$8:D$33,3,FALSE)),"",VLOOKUP(O50,'Type Codes'!A$8:D$33,3,FALSE))</f>
        <v/>
      </c>
      <c r="O50" s="32"/>
      <c r="P50" s="252" t="str">
        <f>IF(ISERROR(VLOOKUP(O50,'Type Codes'!A$8:D$33,4,FALSE)),"",VLOOKUP(O50,'Type Codes'!A$8:D$33,4,FALSE))</f>
        <v/>
      </c>
      <c r="Q50" s="33" t="str">
        <f t="shared" si="4"/>
        <v/>
      </c>
      <c r="R50" s="34" t="str">
        <f t="shared" si="5"/>
        <v/>
      </c>
    </row>
    <row r="51" spans="1:18" x14ac:dyDescent="0.3">
      <c r="A51" s="25">
        <v>146</v>
      </c>
      <c r="B51" s="45"/>
      <c r="C51" s="203"/>
      <c r="D51" s="203"/>
      <c r="E51" s="203"/>
      <c r="F51" s="249">
        <f t="shared" si="3"/>
        <v>0</v>
      </c>
      <c r="G51" s="29"/>
      <c r="H51" s="49"/>
      <c r="I51" s="29"/>
      <c r="J51" s="30"/>
      <c r="K51" s="27"/>
      <c r="L51" s="31"/>
      <c r="M51" s="253" t="str">
        <f>IF(ISERROR(VLOOKUP(O51,'Type Codes'!A$8:D$33,2,FALSE)),"",VLOOKUP(O51,'Type Codes'!A$8:D$33,2,FALSE))</f>
        <v/>
      </c>
      <c r="N51" s="252" t="str">
        <f>IF(ISERROR(VLOOKUP(O51,'Type Codes'!A$8:D$33,3,FALSE)),"",VLOOKUP(O51,'Type Codes'!A$8:D$33,3,FALSE))</f>
        <v/>
      </c>
      <c r="O51" s="32"/>
      <c r="P51" s="252" t="str">
        <f>IF(ISERROR(VLOOKUP(O51,'Type Codes'!A$8:D$33,4,FALSE)),"",VLOOKUP(O51,'Type Codes'!A$8:D$33,4,FALSE))</f>
        <v/>
      </c>
      <c r="Q51" s="33" t="str">
        <f t="shared" si="4"/>
        <v/>
      </c>
      <c r="R51" s="34" t="str">
        <f t="shared" si="5"/>
        <v/>
      </c>
    </row>
    <row r="52" spans="1:18" x14ac:dyDescent="0.3">
      <c r="A52" s="25">
        <v>147</v>
      </c>
      <c r="B52" s="45"/>
      <c r="C52" s="203"/>
      <c r="D52" s="203"/>
      <c r="E52" s="203"/>
      <c r="F52" s="249">
        <f t="shared" si="3"/>
        <v>0</v>
      </c>
      <c r="G52" s="29"/>
      <c r="H52" s="49"/>
      <c r="I52" s="29"/>
      <c r="J52" s="30"/>
      <c r="K52" s="27"/>
      <c r="L52" s="31"/>
      <c r="M52" s="253" t="str">
        <f>IF(ISERROR(VLOOKUP(O52,'Type Codes'!A$8:D$33,2,FALSE)),"",VLOOKUP(O52,'Type Codes'!A$8:D$33,2,FALSE))</f>
        <v/>
      </c>
      <c r="N52" s="252" t="str">
        <f>IF(ISERROR(VLOOKUP(O52,'Type Codes'!A$8:D$33,3,FALSE)),"",VLOOKUP(O52,'Type Codes'!A$8:D$33,3,FALSE))</f>
        <v/>
      </c>
      <c r="O52" s="32"/>
      <c r="P52" s="252" t="str">
        <f>IF(ISERROR(VLOOKUP(O52,'Type Codes'!A$8:D$33,4,FALSE)),"",VLOOKUP(O52,'Type Codes'!A$8:D$33,4,FALSE))</f>
        <v/>
      </c>
      <c r="Q52" s="33" t="str">
        <f t="shared" si="4"/>
        <v/>
      </c>
      <c r="R52" s="34" t="str">
        <f t="shared" si="5"/>
        <v/>
      </c>
    </row>
    <row r="53" spans="1:18" x14ac:dyDescent="0.3">
      <c r="A53" s="25">
        <v>148</v>
      </c>
      <c r="B53" s="45"/>
      <c r="C53" s="203"/>
      <c r="D53" s="203"/>
      <c r="E53" s="203"/>
      <c r="F53" s="249">
        <f t="shared" si="3"/>
        <v>0</v>
      </c>
      <c r="G53" s="29"/>
      <c r="H53" s="49"/>
      <c r="I53" s="29"/>
      <c r="J53" s="30"/>
      <c r="K53" s="27"/>
      <c r="L53" s="31"/>
      <c r="M53" s="253" t="str">
        <f>IF(ISERROR(VLOOKUP(O53,'Type Codes'!A$8:D$33,2,FALSE)),"",VLOOKUP(O53,'Type Codes'!A$8:D$33,2,FALSE))</f>
        <v/>
      </c>
      <c r="N53" s="252" t="str">
        <f>IF(ISERROR(VLOOKUP(O53,'Type Codes'!A$8:D$33,3,FALSE)),"",VLOOKUP(O53,'Type Codes'!A$8:D$33,3,FALSE))</f>
        <v/>
      </c>
      <c r="O53" s="32"/>
      <c r="P53" s="252" t="str">
        <f>IF(ISERROR(VLOOKUP(O53,'Type Codes'!A$8:D$33,4,FALSE)),"",VLOOKUP(O53,'Type Codes'!A$8:D$33,4,FALSE))</f>
        <v/>
      </c>
      <c r="Q53" s="33" t="str">
        <f t="shared" si="4"/>
        <v/>
      </c>
      <c r="R53" s="34" t="str">
        <f t="shared" si="5"/>
        <v/>
      </c>
    </row>
    <row r="54" spans="1:18" x14ac:dyDescent="0.3">
      <c r="A54" s="25">
        <v>149</v>
      </c>
      <c r="B54" s="45"/>
      <c r="C54" s="203"/>
      <c r="D54" s="203"/>
      <c r="E54" s="203"/>
      <c r="F54" s="249">
        <f t="shared" si="3"/>
        <v>0</v>
      </c>
      <c r="G54" s="29"/>
      <c r="H54" s="49"/>
      <c r="I54" s="29"/>
      <c r="J54" s="30"/>
      <c r="K54" s="27"/>
      <c r="L54" s="31"/>
      <c r="M54" s="253" t="str">
        <f>IF(ISERROR(VLOOKUP(O54,'Type Codes'!A$8:D$33,2,FALSE)),"",VLOOKUP(O54,'Type Codes'!A$8:D$33,2,FALSE))</f>
        <v/>
      </c>
      <c r="N54" s="252" t="str">
        <f>IF(ISERROR(VLOOKUP(O54,'Type Codes'!A$8:D$33,3,FALSE)),"",VLOOKUP(O54,'Type Codes'!A$8:D$33,3,FALSE))</f>
        <v/>
      </c>
      <c r="O54" s="32"/>
      <c r="P54" s="252" t="str">
        <f>IF(ISERROR(VLOOKUP(O54,'Type Codes'!A$8:D$33,4,FALSE)),"",VLOOKUP(O54,'Type Codes'!A$8:D$33,4,FALSE))</f>
        <v/>
      </c>
      <c r="Q54" s="33" t="str">
        <f t="shared" si="4"/>
        <v/>
      </c>
      <c r="R54" s="34" t="str">
        <f t="shared" si="5"/>
        <v/>
      </c>
    </row>
    <row r="55" spans="1:18" x14ac:dyDescent="0.3">
      <c r="A55" s="25">
        <v>150</v>
      </c>
      <c r="B55" s="45"/>
      <c r="C55" s="203"/>
      <c r="D55" s="203"/>
      <c r="E55" s="203"/>
      <c r="F55" s="249">
        <f t="shared" si="3"/>
        <v>0</v>
      </c>
      <c r="G55" s="29"/>
      <c r="H55" s="49"/>
      <c r="I55" s="29"/>
      <c r="J55" s="30"/>
      <c r="K55" s="27"/>
      <c r="L55" s="31"/>
      <c r="M55" s="253" t="str">
        <f>IF(ISERROR(VLOOKUP(O55,'Type Codes'!A$8:D$33,2,FALSE)),"",VLOOKUP(O55,'Type Codes'!A$8:D$33,2,FALSE))</f>
        <v/>
      </c>
      <c r="N55" s="252" t="str">
        <f>IF(ISERROR(VLOOKUP(O55,'Type Codes'!A$8:D$33,3,FALSE)),"",VLOOKUP(O55,'Type Codes'!A$8:D$33,3,FALSE))</f>
        <v/>
      </c>
      <c r="O55" s="32"/>
      <c r="P55" s="252" t="str">
        <f>IF(ISERROR(VLOOKUP(O55,'Type Codes'!A$8:D$33,4,FALSE)),"",VLOOKUP(O55,'Type Codes'!A$8:D$33,4,FALSE))</f>
        <v/>
      </c>
      <c r="Q55" s="33" t="str">
        <f t="shared" si="4"/>
        <v/>
      </c>
      <c r="R55" s="34" t="str">
        <f t="shared" si="5"/>
        <v/>
      </c>
    </row>
    <row r="56" spans="1:18" x14ac:dyDescent="0.3">
      <c r="A56" s="25">
        <v>151</v>
      </c>
      <c r="B56" s="45"/>
      <c r="C56" s="203"/>
      <c r="D56" s="203"/>
      <c r="E56" s="203"/>
      <c r="F56" s="249">
        <f t="shared" si="3"/>
        <v>0</v>
      </c>
      <c r="G56" s="29"/>
      <c r="H56" s="49"/>
      <c r="I56" s="29"/>
      <c r="J56" s="30"/>
      <c r="K56" s="27"/>
      <c r="L56" s="31"/>
      <c r="M56" s="253" t="str">
        <f>IF(ISERROR(VLOOKUP(O56,'Type Codes'!A$8:D$33,2,FALSE)),"",VLOOKUP(O56,'Type Codes'!A$8:D$33,2,FALSE))</f>
        <v/>
      </c>
      <c r="N56" s="252" t="str">
        <f>IF(ISERROR(VLOOKUP(O56,'Type Codes'!A$8:D$33,3,FALSE)),"",VLOOKUP(O56,'Type Codes'!A$8:D$33,3,FALSE))</f>
        <v/>
      </c>
      <c r="O56" s="32"/>
      <c r="P56" s="252" t="str">
        <f>IF(ISERROR(VLOOKUP(O56,'Type Codes'!A$8:D$33,4,FALSE)),"",VLOOKUP(O56,'Type Codes'!A$8:D$33,4,FALSE))</f>
        <v/>
      </c>
      <c r="Q56" s="33" t="str">
        <f t="shared" si="4"/>
        <v/>
      </c>
      <c r="R56" s="34" t="str">
        <f t="shared" si="5"/>
        <v/>
      </c>
    </row>
    <row r="57" spans="1:18" x14ac:dyDescent="0.3">
      <c r="A57" s="25">
        <v>152</v>
      </c>
      <c r="B57" s="45"/>
      <c r="C57" s="203"/>
      <c r="D57" s="203"/>
      <c r="E57" s="203"/>
      <c r="F57" s="249">
        <f t="shared" si="3"/>
        <v>0</v>
      </c>
      <c r="G57" s="29"/>
      <c r="H57" s="49"/>
      <c r="I57" s="29"/>
      <c r="J57" s="30"/>
      <c r="K57" s="27"/>
      <c r="L57" s="31"/>
      <c r="M57" s="253" t="str">
        <f>IF(ISERROR(VLOOKUP(O57,'Type Codes'!A$8:D$33,2,FALSE)),"",VLOOKUP(O57,'Type Codes'!A$8:D$33,2,FALSE))</f>
        <v/>
      </c>
      <c r="N57" s="252" t="str">
        <f>IF(ISERROR(VLOOKUP(O57,'Type Codes'!A$8:D$33,3,FALSE)),"",VLOOKUP(O57,'Type Codes'!A$8:D$33,3,FALSE))</f>
        <v/>
      </c>
      <c r="O57" s="32"/>
      <c r="P57" s="252" t="str">
        <f>IF(ISERROR(VLOOKUP(O57,'Type Codes'!A$8:D$33,4,FALSE)),"",VLOOKUP(O57,'Type Codes'!A$8:D$33,4,FALSE))</f>
        <v/>
      </c>
      <c r="Q57" s="33" t="str">
        <f t="shared" si="4"/>
        <v/>
      </c>
      <c r="R57" s="34" t="str">
        <f t="shared" si="5"/>
        <v/>
      </c>
    </row>
    <row r="58" spans="1:18" x14ac:dyDescent="0.3">
      <c r="A58" s="25">
        <v>153</v>
      </c>
      <c r="B58" s="45"/>
      <c r="C58" s="203"/>
      <c r="D58" s="203"/>
      <c r="E58" s="203"/>
      <c r="F58" s="249">
        <f t="shared" si="3"/>
        <v>0</v>
      </c>
      <c r="G58" s="29"/>
      <c r="H58" s="49"/>
      <c r="I58" s="29"/>
      <c r="J58" s="30"/>
      <c r="K58" s="27"/>
      <c r="L58" s="31"/>
      <c r="M58" s="253" t="str">
        <f>IF(ISERROR(VLOOKUP(O58,'Type Codes'!A$8:D$33,2,FALSE)),"",VLOOKUP(O58,'Type Codes'!A$8:D$33,2,FALSE))</f>
        <v/>
      </c>
      <c r="N58" s="252" t="str">
        <f>IF(ISERROR(VLOOKUP(O58,'Type Codes'!A$8:D$33,3,FALSE)),"",VLOOKUP(O58,'Type Codes'!A$8:D$33,3,FALSE))</f>
        <v/>
      </c>
      <c r="O58" s="32"/>
      <c r="P58" s="252" t="str">
        <f>IF(ISERROR(VLOOKUP(O58,'Type Codes'!A$8:D$33,4,FALSE)),"",VLOOKUP(O58,'Type Codes'!A$8:D$33,4,FALSE))</f>
        <v/>
      </c>
      <c r="Q58" s="33" t="str">
        <f t="shared" si="4"/>
        <v/>
      </c>
      <c r="R58" s="34" t="str">
        <f t="shared" si="5"/>
        <v/>
      </c>
    </row>
    <row r="59" spans="1:18" s="21" customFormat="1" ht="17.25" thickBot="1" x14ac:dyDescent="0.35">
      <c r="B59" s="332" t="s">
        <v>168</v>
      </c>
      <c r="C59" s="332"/>
      <c r="D59" s="332"/>
      <c r="E59" s="332"/>
      <c r="F59" s="332"/>
      <c r="G59" s="37">
        <f>SUM(G9:G58)</f>
        <v>0</v>
      </c>
      <c r="H59" s="332" t="s">
        <v>169</v>
      </c>
      <c r="I59" s="332"/>
      <c r="J59" s="332"/>
      <c r="L59" s="37">
        <f>SUM(L9:L58)</f>
        <v>0</v>
      </c>
      <c r="M59" s="333" t="s">
        <v>170</v>
      </c>
      <c r="N59" s="333"/>
      <c r="O59" s="333"/>
      <c r="P59" s="334"/>
      <c r="Q59" s="38">
        <f>SUM(Q9:Q58)</f>
        <v>0</v>
      </c>
      <c r="R59" s="39">
        <f>SUM(R9:R58)</f>
        <v>0</v>
      </c>
    </row>
    <row r="60" spans="1:18" s="21" customFormat="1" ht="18" x14ac:dyDescent="0.3">
      <c r="B60" s="325" t="s">
        <v>338</v>
      </c>
      <c r="C60" s="325"/>
      <c r="D60" s="325"/>
      <c r="E60" s="325"/>
      <c r="F60" s="325"/>
      <c r="G60" s="325"/>
      <c r="H60" s="325"/>
      <c r="I60" s="325"/>
      <c r="J60" s="325"/>
      <c r="K60" s="325"/>
      <c r="L60" s="325"/>
      <c r="M60" s="325"/>
      <c r="N60" s="325"/>
      <c r="O60" s="325"/>
      <c r="P60" s="325"/>
      <c r="Q60" s="325"/>
      <c r="R60" s="325"/>
    </row>
    <row r="61" spans="1:18" s="21" customFormat="1" x14ac:dyDescent="0.3">
      <c r="B61" s="47"/>
      <c r="C61" s="47"/>
      <c r="D61" s="47"/>
      <c r="E61" s="47"/>
      <c r="F61" s="40"/>
      <c r="H61" s="47"/>
      <c r="M61" s="47"/>
      <c r="N61" s="47"/>
      <c r="O61" s="47"/>
    </row>
    <row r="62" spans="1:18" s="21" customFormat="1" x14ac:dyDescent="0.3">
      <c r="B62" s="47"/>
      <c r="C62" s="47"/>
      <c r="D62" s="47"/>
      <c r="E62" s="47"/>
      <c r="F62" s="40"/>
      <c r="H62" s="47"/>
      <c r="M62" s="47"/>
      <c r="N62" s="47"/>
      <c r="O62" s="47"/>
    </row>
  </sheetData>
  <sheetProtection sheet="1" objects="1" scenarios="1" selectLockedCells="1"/>
  <mergeCells count="27">
    <mergeCell ref="A3:A6"/>
    <mergeCell ref="B3:B6"/>
    <mergeCell ref="C3:F3"/>
    <mergeCell ref="G3:J3"/>
    <mergeCell ref="L3:P3"/>
    <mergeCell ref="F4:F6"/>
    <mergeCell ref="G4:G6"/>
    <mergeCell ref="H4:H6"/>
    <mergeCell ref="I4:I6"/>
    <mergeCell ref="J4:J6"/>
    <mergeCell ref="L4:L6"/>
    <mergeCell ref="M4:M6"/>
    <mergeCell ref="N4:N6"/>
    <mergeCell ref="O4:O6"/>
    <mergeCell ref="P4:P6"/>
    <mergeCell ref="C5:E5"/>
    <mergeCell ref="B60:R60"/>
    <mergeCell ref="P1:Q1"/>
    <mergeCell ref="B1:O1"/>
    <mergeCell ref="B8:R8"/>
    <mergeCell ref="B19:R19"/>
    <mergeCell ref="B59:F59"/>
    <mergeCell ref="H59:J59"/>
    <mergeCell ref="M59:P59"/>
    <mergeCell ref="B2:J2"/>
    <mergeCell ref="L2:P2"/>
    <mergeCell ref="Q2:R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sheetPr>
  <dimension ref="A1:AO52"/>
  <sheetViews>
    <sheetView zoomScale="80" zoomScaleNormal="80" workbookViewId="0">
      <pane ySplit="9" topLeftCell="A10" activePane="bottomLeft" state="frozen"/>
      <selection pane="bottomLeft" activeCell="A11" sqref="A11"/>
    </sheetView>
  </sheetViews>
  <sheetFormatPr defaultColWidth="11.42578125" defaultRowHeight="14.25" x14ac:dyDescent="0.2"/>
  <cols>
    <col min="1" max="1" width="3.7109375" style="83" bestFit="1" customWidth="1"/>
    <col min="2" max="2" width="24.5703125" style="83" customWidth="1"/>
    <col min="3" max="3" width="5.7109375" style="83" bestFit="1" customWidth="1"/>
    <col min="4" max="4" width="13.28515625" style="83" customWidth="1"/>
    <col min="5" max="5" width="6.7109375" style="83" bestFit="1" customWidth="1"/>
    <col min="6" max="6" width="12" style="83" customWidth="1"/>
    <col min="7" max="14" width="9" style="83" customWidth="1"/>
    <col min="15" max="16" width="9.28515625" style="83" customWidth="1"/>
    <col min="17" max="17" width="7.28515625" style="83" bestFit="1" customWidth="1"/>
    <col min="18" max="18" width="8.85546875" style="83" customWidth="1"/>
    <col min="19" max="36" width="11.42578125" style="50" customWidth="1"/>
    <col min="37" max="37" width="5" style="50" customWidth="1"/>
    <col min="38" max="38" width="11.42578125" style="50" customWidth="1"/>
    <col min="39" max="39" width="10.42578125" style="50" bestFit="1" customWidth="1"/>
    <col min="40" max="40" width="4.28515625" style="83" customWidth="1"/>
    <col min="41" max="41" width="14.28515625" style="83" customWidth="1"/>
    <col min="42" max="16384" width="11.42578125" style="83"/>
  </cols>
  <sheetData>
    <row r="1" spans="1:41" s="138" customFormat="1" ht="15.75" thickBot="1" x14ac:dyDescent="0.3">
      <c r="A1" s="367" t="s">
        <v>308</v>
      </c>
      <c r="B1" s="388" t="s">
        <v>321</v>
      </c>
      <c r="C1" s="388"/>
      <c r="D1" s="388"/>
      <c r="E1" s="388"/>
      <c r="F1" s="388"/>
      <c r="G1" s="388"/>
      <c r="H1" s="388"/>
      <c r="I1" s="388"/>
      <c r="J1" s="388"/>
      <c r="K1" s="388"/>
      <c r="L1" s="388"/>
      <c r="M1" s="388"/>
      <c r="N1" s="388"/>
      <c r="O1" s="139"/>
      <c r="P1" s="296" t="s">
        <v>320</v>
      </c>
      <c r="Q1" s="296"/>
      <c r="R1" s="43">
        <v>44657</v>
      </c>
      <c r="S1" s="138" t="s">
        <v>27</v>
      </c>
      <c r="AH1" s="201" t="s">
        <v>309</v>
      </c>
      <c r="AI1" s="201" t="s">
        <v>310</v>
      </c>
      <c r="AJ1" s="201" t="s">
        <v>311</v>
      </c>
      <c r="AK1" s="50"/>
      <c r="AL1" s="50" t="s">
        <v>296</v>
      </c>
      <c r="AM1" s="50" t="s">
        <v>295</v>
      </c>
      <c r="AN1" s="83"/>
      <c r="AO1" s="83"/>
    </row>
    <row r="2" spans="1:41" s="138" customFormat="1" ht="15.75" customHeight="1" x14ac:dyDescent="0.25">
      <c r="A2" s="367"/>
      <c r="B2" s="371" t="s">
        <v>28</v>
      </c>
      <c r="C2" s="374" t="s">
        <v>259</v>
      </c>
      <c r="D2" s="377" t="s">
        <v>265</v>
      </c>
      <c r="E2" s="380" t="s">
        <v>253</v>
      </c>
      <c r="F2" s="377" t="s">
        <v>254</v>
      </c>
      <c r="G2" s="355" t="s">
        <v>313</v>
      </c>
      <c r="H2" s="356"/>
      <c r="I2" s="356"/>
      <c r="J2" s="356"/>
      <c r="K2" s="356"/>
      <c r="L2" s="356"/>
      <c r="M2" s="356"/>
      <c r="N2" s="357"/>
      <c r="O2" s="359" t="s">
        <v>312</v>
      </c>
      <c r="P2" s="360"/>
      <c r="Q2" s="385" t="s">
        <v>279</v>
      </c>
      <c r="R2" s="386"/>
      <c r="S2" s="138" t="s">
        <v>27</v>
      </c>
      <c r="AH2" s="340" t="s">
        <v>292</v>
      </c>
      <c r="AI2" s="340" t="s">
        <v>293</v>
      </c>
      <c r="AJ2" s="340" t="s">
        <v>294</v>
      </c>
      <c r="AK2" s="50"/>
      <c r="AL2" s="50"/>
      <c r="AM2" s="50"/>
    </row>
    <row r="3" spans="1:41" s="138" customFormat="1" ht="15.75" customHeight="1" x14ac:dyDescent="0.25">
      <c r="A3" s="367"/>
      <c r="B3" s="372"/>
      <c r="C3" s="375"/>
      <c r="D3" s="378"/>
      <c r="E3" s="381"/>
      <c r="F3" s="383"/>
      <c r="G3" s="346" t="s">
        <v>306</v>
      </c>
      <c r="H3" s="347"/>
      <c r="I3" s="347"/>
      <c r="J3" s="348"/>
      <c r="K3" s="350" t="s">
        <v>307</v>
      </c>
      <c r="L3" s="351"/>
      <c r="M3" s="351"/>
      <c r="N3" s="352"/>
      <c r="O3" s="361"/>
      <c r="P3" s="362"/>
      <c r="Q3" s="387"/>
      <c r="R3" s="358"/>
      <c r="AH3" s="340"/>
      <c r="AI3" s="340"/>
      <c r="AJ3" s="340"/>
      <c r="AK3" s="50"/>
      <c r="AL3" s="50"/>
      <c r="AM3" s="50"/>
    </row>
    <row r="4" spans="1:41" s="138" customFormat="1" ht="16.5" x14ac:dyDescent="0.3">
      <c r="A4" s="367"/>
      <c r="B4" s="372"/>
      <c r="C4" s="375"/>
      <c r="D4" s="378"/>
      <c r="E4" s="381"/>
      <c r="F4" s="383"/>
      <c r="G4" s="211" t="s">
        <v>299</v>
      </c>
      <c r="H4" s="212" t="s">
        <v>300</v>
      </c>
      <c r="I4" s="212" t="s">
        <v>301</v>
      </c>
      <c r="J4" s="349" t="s">
        <v>206</v>
      </c>
      <c r="K4" s="211" t="s">
        <v>299</v>
      </c>
      <c r="L4" s="212" t="s">
        <v>300</v>
      </c>
      <c r="M4" s="212" t="s">
        <v>301</v>
      </c>
      <c r="N4" s="353" t="s">
        <v>206</v>
      </c>
      <c r="O4" s="363"/>
      <c r="P4" s="362"/>
      <c r="Q4" s="387"/>
      <c r="R4" s="358"/>
      <c r="AH4" s="340"/>
      <c r="AI4" s="340"/>
      <c r="AJ4" s="340"/>
      <c r="AK4" s="50"/>
      <c r="AL4" s="50"/>
      <c r="AM4" s="50"/>
    </row>
    <row r="5" spans="1:41" s="138" customFormat="1" ht="16.5" x14ac:dyDescent="0.3">
      <c r="A5" s="367"/>
      <c r="B5" s="373"/>
      <c r="C5" s="376"/>
      <c r="D5" s="379"/>
      <c r="E5" s="382"/>
      <c r="F5" s="384"/>
      <c r="G5" s="305" t="s">
        <v>302</v>
      </c>
      <c r="H5" s="306"/>
      <c r="I5" s="306"/>
      <c r="J5" s="316"/>
      <c r="K5" s="305" t="s">
        <v>302</v>
      </c>
      <c r="L5" s="306"/>
      <c r="M5" s="306"/>
      <c r="N5" s="354"/>
      <c r="O5" s="348"/>
      <c r="P5" s="364"/>
      <c r="Q5" s="189" t="s">
        <v>288</v>
      </c>
      <c r="R5" s="358" t="s">
        <v>148</v>
      </c>
      <c r="AH5" s="340"/>
      <c r="AI5" s="340"/>
      <c r="AJ5" s="340"/>
      <c r="AK5" s="50"/>
      <c r="AL5" s="50"/>
      <c r="AM5" s="50"/>
    </row>
    <row r="6" spans="1:41" s="8" customFormat="1" ht="16.5" x14ac:dyDescent="0.25">
      <c r="A6" s="368"/>
      <c r="B6" s="373"/>
      <c r="C6" s="376"/>
      <c r="D6" s="379"/>
      <c r="E6" s="382"/>
      <c r="F6" s="384"/>
      <c r="G6" s="205" t="s">
        <v>303</v>
      </c>
      <c r="H6" s="206" t="s">
        <v>304</v>
      </c>
      <c r="I6" s="206" t="s">
        <v>305</v>
      </c>
      <c r="J6" s="317"/>
      <c r="K6" s="219" t="s">
        <v>303</v>
      </c>
      <c r="L6" s="22" t="s">
        <v>304</v>
      </c>
      <c r="M6" s="22" t="s">
        <v>305</v>
      </c>
      <c r="N6" s="354"/>
      <c r="O6" s="348"/>
      <c r="P6" s="364"/>
      <c r="Q6" s="189" t="s">
        <v>289</v>
      </c>
      <c r="R6" s="358"/>
      <c r="S6" s="138" t="s">
        <v>27</v>
      </c>
      <c r="T6" s="138"/>
      <c r="AH6" s="340"/>
      <c r="AI6" s="340"/>
      <c r="AJ6" s="340"/>
      <c r="AK6" s="50"/>
      <c r="AL6" s="50" t="s">
        <v>32</v>
      </c>
      <c r="AM6" s="168">
        <v>3.9E-2</v>
      </c>
      <c r="AN6" s="138"/>
      <c r="AO6" s="138"/>
    </row>
    <row r="7" spans="1:41" s="50" customFormat="1" ht="15.75" x14ac:dyDescent="0.25">
      <c r="A7" s="365" t="s">
        <v>282</v>
      </c>
      <c r="B7" s="194" t="s">
        <v>290</v>
      </c>
      <c r="C7" s="190" t="s">
        <v>260</v>
      </c>
      <c r="D7" s="190" t="s">
        <v>31</v>
      </c>
      <c r="E7" s="191">
        <v>1</v>
      </c>
      <c r="F7" s="191">
        <v>6</v>
      </c>
      <c r="G7" s="199">
        <v>13</v>
      </c>
      <c r="H7" s="191">
        <v>5</v>
      </c>
      <c r="I7" s="191">
        <v>52</v>
      </c>
      <c r="J7" s="216">
        <f>G7*H7*I7</f>
        <v>3380</v>
      </c>
      <c r="K7" s="220">
        <v>6</v>
      </c>
      <c r="L7" s="221">
        <v>5</v>
      </c>
      <c r="M7" s="221">
        <v>52</v>
      </c>
      <c r="N7" s="222">
        <f>K7*L7*M7</f>
        <v>1560</v>
      </c>
      <c r="O7" s="191">
        <v>27</v>
      </c>
      <c r="P7" s="195"/>
      <c r="Q7" s="192">
        <f>F7*O7*(J7-N7)/1000</f>
        <v>294.83999999999997</v>
      </c>
      <c r="R7" s="200">
        <f>((VLOOKUP(D7,$AL$6:$AM$9,2))*((F7*O7)/1000))</f>
        <v>3.0847500000000003E-2</v>
      </c>
      <c r="S7" s="138" t="s">
        <v>27</v>
      </c>
      <c r="T7" s="138"/>
      <c r="U7" s="8"/>
      <c r="V7" s="8"/>
      <c r="W7" s="8"/>
      <c r="X7" s="8"/>
      <c r="Y7" s="8"/>
      <c r="Z7" s="8"/>
      <c r="AA7" s="8"/>
      <c r="AB7" s="8"/>
      <c r="AC7" s="8"/>
      <c r="AD7" s="8"/>
      <c r="AE7" s="8"/>
      <c r="AH7" s="198">
        <f>F7*O7</f>
        <v>162</v>
      </c>
      <c r="AI7" s="202">
        <f>J7-N7</f>
        <v>1820</v>
      </c>
      <c r="AJ7" s="198">
        <f>F7*P7</f>
        <v>0</v>
      </c>
      <c r="AL7" s="50" t="s">
        <v>31</v>
      </c>
      <c r="AM7" s="168">
        <f>(((7/12)*0.19+(5/12)*0.3)*0.5)+(((7/12)*0.12+(5/12)*0.18)*0.5)</f>
        <v>0.19041666666666668</v>
      </c>
      <c r="AN7" s="8"/>
      <c r="AO7" s="169">
        <f>AM7*AH7/1000</f>
        <v>3.0847500000000003E-2</v>
      </c>
    </row>
    <row r="8" spans="1:41" s="50" customFormat="1" x14ac:dyDescent="0.2">
      <c r="A8" s="366"/>
      <c r="B8" s="194" t="s">
        <v>290</v>
      </c>
      <c r="C8" s="190" t="s">
        <v>260</v>
      </c>
      <c r="D8" s="190" t="s">
        <v>266</v>
      </c>
      <c r="E8" s="191">
        <v>1</v>
      </c>
      <c r="F8" s="191">
        <v>6</v>
      </c>
      <c r="G8" s="193"/>
      <c r="H8" s="215"/>
      <c r="I8" s="215"/>
      <c r="J8" s="217"/>
      <c r="K8" s="199">
        <v>3</v>
      </c>
      <c r="L8" s="191">
        <v>5</v>
      </c>
      <c r="M8" s="191">
        <v>52</v>
      </c>
      <c r="N8" s="218">
        <f>K8*L8*M8</f>
        <v>780</v>
      </c>
      <c r="O8" s="191">
        <v>27</v>
      </c>
      <c r="P8" s="195">
        <f>O8*0.738</f>
        <v>19.925999999999998</v>
      </c>
      <c r="Q8" s="192">
        <f>(((F8*O8)-(F8*P8))*N8)/1000</f>
        <v>33.106320000000011</v>
      </c>
      <c r="R8" s="200">
        <f>((F8*O8)-(F8*P8))/1000</f>
        <v>4.2444000000000016E-2</v>
      </c>
      <c r="AH8" s="198">
        <f>F8*O8</f>
        <v>162</v>
      </c>
      <c r="AI8" s="202">
        <f>J8-N8</f>
        <v>-780</v>
      </c>
      <c r="AJ8" s="198">
        <f>F8*P8</f>
        <v>119.55599999999998</v>
      </c>
      <c r="AL8" s="50" t="s">
        <v>30</v>
      </c>
      <c r="AM8" s="168">
        <f>(3/12)*0.5+(9/12)*0</f>
        <v>0.125</v>
      </c>
    </row>
    <row r="9" spans="1:41" s="50" customFormat="1" ht="15" thickBot="1" x14ac:dyDescent="0.25">
      <c r="A9" s="366"/>
      <c r="B9" s="194" t="s">
        <v>290</v>
      </c>
      <c r="C9" s="190" t="s">
        <v>260</v>
      </c>
      <c r="D9" s="190" t="s">
        <v>280</v>
      </c>
      <c r="E9" s="191">
        <v>1</v>
      </c>
      <c r="F9" s="191">
        <v>6</v>
      </c>
      <c r="G9" s="193"/>
      <c r="H9" s="215"/>
      <c r="I9" s="215"/>
      <c r="J9" s="217"/>
      <c r="K9" s="199">
        <v>6</v>
      </c>
      <c r="L9" s="191">
        <v>5</v>
      </c>
      <c r="M9" s="191">
        <v>52</v>
      </c>
      <c r="N9" s="218">
        <f>K9*L9*M9</f>
        <v>1560</v>
      </c>
      <c r="O9" s="191">
        <v>27</v>
      </c>
      <c r="P9" s="195">
        <f>O9*0.85</f>
        <v>22.95</v>
      </c>
      <c r="Q9" s="192">
        <f>(((F9*O9)-(F9*P9))*N9)/1000</f>
        <v>37.908000000000015</v>
      </c>
      <c r="R9" s="200">
        <f>((F9*O9)-(F9*P9))/1000</f>
        <v>2.4300000000000013E-2</v>
      </c>
      <c r="AH9" s="198">
        <f>F9*O9</f>
        <v>162</v>
      </c>
      <c r="AI9" s="202">
        <f>J9-N9</f>
        <v>-1560</v>
      </c>
      <c r="AJ9" s="198">
        <f>F9*P9</f>
        <v>137.69999999999999</v>
      </c>
      <c r="AL9" s="50" t="s">
        <v>29</v>
      </c>
      <c r="AM9" s="168">
        <f>(6/12)*0.15+(6/12)*0</f>
        <v>7.4999999999999997E-2</v>
      </c>
    </row>
    <row r="10" spans="1:41" s="21" customFormat="1" ht="17.25" thickBot="1" x14ac:dyDescent="0.35">
      <c r="A10" s="335" t="s">
        <v>261</v>
      </c>
      <c r="B10" s="336"/>
      <c r="C10" s="336"/>
      <c r="D10" s="336"/>
      <c r="E10" s="336"/>
      <c r="F10" s="336"/>
      <c r="G10" s="336"/>
      <c r="H10" s="336"/>
      <c r="I10" s="336"/>
      <c r="J10" s="336"/>
      <c r="K10" s="336"/>
      <c r="L10" s="336"/>
      <c r="M10" s="336"/>
      <c r="N10" s="336"/>
      <c r="O10" s="336"/>
      <c r="P10" s="336"/>
      <c r="Q10" s="336"/>
      <c r="R10" s="339"/>
      <c r="T10" s="50"/>
      <c r="U10" s="50"/>
      <c r="V10" s="50"/>
      <c r="W10" s="50"/>
      <c r="X10" s="50"/>
      <c r="Y10" s="50"/>
      <c r="Z10" s="50"/>
      <c r="AA10" s="50"/>
      <c r="AB10" s="50"/>
      <c r="AC10" s="50"/>
      <c r="AD10" s="50"/>
      <c r="AE10" s="50"/>
      <c r="AF10" s="82"/>
      <c r="AH10" s="198">
        <f>F10*O10</f>
        <v>0</v>
      </c>
      <c r="AI10" s="202">
        <f>J10-N10</f>
        <v>0</v>
      </c>
      <c r="AJ10" s="198">
        <f>F10*P10</f>
        <v>0</v>
      </c>
      <c r="AK10" s="50"/>
      <c r="AL10" s="50" t="s">
        <v>266</v>
      </c>
      <c r="AN10" s="50"/>
      <c r="AO10" s="50"/>
    </row>
    <row r="11" spans="1:41" ht="16.5" x14ac:dyDescent="0.3">
      <c r="A11" s="225"/>
      <c r="B11" s="225"/>
      <c r="C11" s="225"/>
      <c r="D11" s="170"/>
      <c r="E11" s="226"/>
      <c r="F11" s="226"/>
      <c r="G11" s="226"/>
      <c r="H11" s="226"/>
      <c r="I11" s="226"/>
      <c r="J11" s="232">
        <f>G11*H11*I11</f>
        <v>0</v>
      </c>
      <c r="K11" s="226"/>
      <c r="L11" s="226"/>
      <c r="M11" s="226"/>
      <c r="N11" s="232">
        <f>K11*L11*M11</f>
        <v>0</v>
      </c>
      <c r="O11" s="252" t="str">
        <f>IF(ISERROR(VLOOKUP(C11,'Type Codes'!A$8:D$33,4,FALSE)),"",VLOOKUP(C11,'Type Codes'!A$8:D$33,4,FALSE))</f>
        <v/>
      </c>
      <c r="P11" s="227"/>
      <c r="Q11" s="196" t="str">
        <f>IF(D11="OSI",(AH11*AI11/1000),
IF(D11="OSE",(AH11*AI11/1000),
IF(D11="PCI",(AH11*AI11/1000),
IF(D11="PCE",(AH11*AI11/1000),
IF(D11="DIM",((AH11-AJ11)*N11/1000),
IF(D11="TRIM",((AH11-AJ11)*N11/1000),""))))))</f>
        <v/>
      </c>
      <c r="R11" s="197" t="str">
        <f>IF(D11="OSI",((AM$7*AH11)/1000),
IF(D11="OSE",((AM$6*AH11)/1000),
IF(D11="PCI",((AM$9*AH11)/1000),
IF(D11="PCE",((AM$8*AH11)/1000),
IF(D11="DIM",((AH11-AJ11)/1000),
IF(D11="TRIM",((AH11-AJ11)/1000),""))))))</f>
        <v/>
      </c>
      <c r="S11" s="21"/>
      <c r="AF11" s="82"/>
      <c r="AH11" s="198" t="e">
        <f>F11*O11</f>
        <v>#VALUE!</v>
      </c>
      <c r="AI11" s="202">
        <f>J11-N11</f>
        <v>0</v>
      </c>
      <c r="AJ11" s="198">
        <f>F11*P11</f>
        <v>0</v>
      </c>
      <c r="AL11" s="50" t="s">
        <v>280</v>
      </c>
      <c r="AM11" s="168"/>
      <c r="AN11" s="21"/>
      <c r="AO11" s="21"/>
    </row>
    <row r="12" spans="1:41" ht="16.5" x14ac:dyDescent="0.2">
      <c r="A12" s="49"/>
      <c r="B12" s="49"/>
      <c r="C12" s="49"/>
      <c r="D12" s="170"/>
      <c r="E12" s="223"/>
      <c r="F12" s="223"/>
      <c r="G12" s="223"/>
      <c r="H12" s="223"/>
      <c r="I12" s="223"/>
      <c r="J12" s="232">
        <f t="shared" ref="J12:J20" si="0">G12*H12*I12</f>
        <v>0</v>
      </c>
      <c r="K12" s="223"/>
      <c r="L12" s="223"/>
      <c r="M12" s="223"/>
      <c r="N12" s="232">
        <f t="shared" ref="N12:N20" si="1">K12*L12*M12</f>
        <v>0</v>
      </c>
      <c r="O12" s="252" t="str">
        <f>IF(ISERROR(VLOOKUP(C12,'Type Codes'!A$8:D$33,4,FALSE)),"",VLOOKUP(C12,'Type Codes'!A$8:D$33,4,FALSE))</f>
        <v/>
      </c>
      <c r="P12" s="224"/>
      <c r="Q12" s="196" t="str">
        <f>IF(D12="OSI",(AH12*AI12/1000),
IF(D12="OSE",(AH12*AI12/1000),
IF(D12="PCI",(AH12*AI12/1000),
IF(D12="PCE",(AH12*AI12/1000),
IF(D12="DIM",((AH12-AJ12)*N12/1000),
IF(D12="TRIM",((AH12-AJ12)*N12/1000),""))))))</f>
        <v/>
      </c>
      <c r="R12" s="197" t="str">
        <f>IF(D12="OSI",((AM$7*AH12)/1000),
IF(D12="OSE",((AM$6*AH12)/1000),
IF(D12="PCI",((AM$9*AH12)/1000),
IF(D12="PCE",((AM$8*AH12)/1000),
IF(D12="DIM",((AH12-AJ12)/1000),
IF(D12="TRIM",((AH12-AJ12)/1000),""))))))</f>
        <v/>
      </c>
      <c r="AH12" s="198" t="e">
        <f t="shared" ref="AH12:AH35" si="2">F12*O12</f>
        <v>#VALUE!</v>
      </c>
      <c r="AI12" s="202">
        <f t="shared" ref="AI12:AI35" si="3">J12-N12</f>
        <v>0</v>
      </c>
      <c r="AJ12" s="198">
        <f t="shared" ref="AJ12:AJ35" si="4">F12*P12</f>
        <v>0</v>
      </c>
      <c r="AM12" s="168"/>
    </row>
    <row r="13" spans="1:41" ht="16.5" x14ac:dyDescent="0.2">
      <c r="A13" s="49"/>
      <c r="B13" s="49"/>
      <c r="C13" s="49"/>
      <c r="D13" s="170"/>
      <c r="E13" s="223"/>
      <c r="F13" s="223"/>
      <c r="G13" s="223"/>
      <c r="H13" s="223"/>
      <c r="I13" s="223"/>
      <c r="J13" s="232">
        <f t="shared" ref="J13:J16" si="5">G13*H13*I13</f>
        <v>0</v>
      </c>
      <c r="K13" s="223"/>
      <c r="L13" s="223"/>
      <c r="M13" s="223"/>
      <c r="N13" s="232">
        <f t="shared" ref="N13:N16" si="6">K13*L13*M13</f>
        <v>0</v>
      </c>
      <c r="O13" s="252" t="str">
        <f>IF(ISERROR(VLOOKUP(C13,'Type Codes'!A$8:D$33,4,FALSE)),"",VLOOKUP(C13,'Type Codes'!A$8:D$33,4,FALSE))</f>
        <v/>
      </c>
      <c r="P13" s="224"/>
      <c r="Q13" s="196" t="str">
        <f>IF(D13="OSI",(AH13*AI13/1000),
IF(D13="OSE",(AH13*AI13/1000),
IF(D13="PCI",(AH13*AI13/1000),
IF(D13="PCE",(AH13*AI13/1000),
IF(D13="DIM",((AH13-AJ13)*N13/1000),
IF(D13="TRIM",((AH13-AJ13)*N13/1000),""))))))</f>
        <v/>
      </c>
      <c r="R13" s="197" t="str">
        <f>IF(D13="OSI",((AM$7*AH13)/1000),
IF(D13="OSE",((AM$6*AH13)/1000),
IF(D13="PCI",((AM$9*AH13)/1000),
IF(D13="PCE",((AM$8*AH13)/1000),
IF(D13="DIM",((AH13-AJ13)/1000),
IF(D13="TRIM",((AH13-AJ13)/1000),""))))))</f>
        <v/>
      </c>
      <c r="AH13" s="198" t="e">
        <f t="shared" si="2"/>
        <v>#VALUE!</v>
      </c>
      <c r="AI13" s="202">
        <f t="shared" si="3"/>
        <v>0</v>
      </c>
      <c r="AJ13" s="198">
        <f t="shared" si="4"/>
        <v>0</v>
      </c>
      <c r="AM13" s="168"/>
    </row>
    <row r="14" spans="1:41" ht="16.5" x14ac:dyDescent="0.2">
      <c r="A14" s="49"/>
      <c r="B14" s="49"/>
      <c r="C14" s="49"/>
      <c r="D14" s="170"/>
      <c r="E14" s="223"/>
      <c r="F14" s="223"/>
      <c r="G14" s="223"/>
      <c r="H14" s="223"/>
      <c r="I14" s="223"/>
      <c r="J14" s="232">
        <f t="shared" si="5"/>
        <v>0</v>
      </c>
      <c r="K14" s="223"/>
      <c r="L14" s="223"/>
      <c r="M14" s="223"/>
      <c r="N14" s="232">
        <f t="shared" si="6"/>
        <v>0</v>
      </c>
      <c r="O14" s="252" t="str">
        <f>IF(ISERROR(VLOOKUP(C14,'Type Codes'!A$8:D$33,4,FALSE)),"",VLOOKUP(C14,'Type Codes'!A$8:D$33,4,FALSE))</f>
        <v/>
      </c>
      <c r="P14" s="224"/>
      <c r="Q14" s="196" t="str">
        <f t="shared" ref="Q14:Q20" si="7">IF(D14="OSI",(AH14*AI14/1000),
IF(D14="OSE",(AH14*AI14/1000),
IF(D14="PCI",(AH14*AI14/1000),
IF(D14="PCE",(AH14*AI14/1000),
IF(D14="DIM",((AH14-AJ14)*N14/1000),
IF(D14="TRIM",((AH14-AJ14)*N14/1000),""))))))</f>
        <v/>
      </c>
      <c r="R14" s="197" t="str">
        <f t="shared" ref="R14:R20" si="8">IF(D14="OSI",((AM$7*AH14)/1000),
IF(D14="OSE",((AM$6*AH14)/1000),
IF(D14="PCI",((AM$9*AH14)/1000),
IF(D14="PCE",((AM$8*AH14)/1000),
IF(D14="DIM",((AH14-AJ14)/1000),
IF(D14="TRIM",((AH14-AJ14)/1000),""))))))</f>
        <v/>
      </c>
      <c r="AH14" s="198" t="e">
        <f t="shared" si="2"/>
        <v>#VALUE!</v>
      </c>
      <c r="AI14" s="202">
        <f t="shared" si="3"/>
        <v>0</v>
      </c>
      <c r="AJ14" s="198">
        <f t="shared" si="4"/>
        <v>0</v>
      </c>
    </row>
    <row r="15" spans="1:41" ht="16.5" x14ac:dyDescent="0.2">
      <c r="A15" s="49"/>
      <c r="B15" s="49"/>
      <c r="C15" s="49"/>
      <c r="D15" s="170"/>
      <c r="E15" s="223"/>
      <c r="F15" s="223"/>
      <c r="G15" s="223"/>
      <c r="H15" s="223"/>
      <c r="I15" s="223"/>
      <c r="J15" s="232">
        <f t="shared" si="5"/>
        <v>0</v>
      </c>
      <c r="K15" s="223"/>
      <c r="L15" s="223"/>
      <c r="M15" s="223"/>
      <c r="N15" s="232">
        <f t="shared" si="6"/>
        <v>0</v>
      </c>
      <c r="O15" s="252" t="str">
        <f>IF(ISERROR(VLOOKUP(C15,'Type Codes'!A$8:D$33,4,FALSE)),"",VLOOKUP(C15,'Type Codes'!A$8:D$33,4,FALSE))</f>
        <v/>
      </c>
      <c r="P15" s="224"/>
      <c r="Q15" s="196" t="str">
        <f t="shared" si="7"/>
        <v/>
      </c>
      <c r="R15" s="197" t="str">
        <f t="shared" si="8"/>
        <v/>
      </c>
      <c r="AH15" s="198" t="e">
        <f t="shared" si="2"/>
        <v>#VALUE!</v>
      </c>
      <c r="AI15" s="202">
        <f t="shared" si="3"/>
        <v>0</v>
      </c>
      <c r="AJ15" s="198">
        <f t="shared" si="4"/>
        <v>0</v>
      </c>
    </row>
    <row r="16" spans="1:41" ht="16.5" x14ac:dyDescent="0.2">
      <c r="A16" s="49"/>
      <c r="B16" s="49"/>
      <c r="C16" s="49"/>
      <c r="D16" s="170"/>
      <c r="E16" s="223"/>
      <c r="F16" s="223"/>
      <c r="G16" s="223"/>
      <c r="H16" s="223"/>
      <c r="I16" s="223"/>
      <c r="J16" s="232">
        <f t="shared" si="5"/>
        <v>0</v>
      </c>
      <c r="K16" s="223"/>
      <c r="L16" s="223"/>
      <c r="M16" s="223"/>
      <c r="N16" s="232">
        <f t="shared" si="6"/>
        <v>0</v>
      </c>
      <c r="O16" s="252" t="str">
        <f>IF(ISERROR(VLOOKUP(C16,'Type Codes'!A$8:D$33,4,FALSE)),"",VLOOKUP(C16,'Type Codes'!A$8:D$33,4,FALSE))</f>
        <v/>
      </c>
      <c r="P16" s="224"/>
      <c r="Q16" s="196" t="str">
        <f t="shared" si="7"/>
        <v/>
      </c>
      <c r="R16" s="197" t="str">
        <f t="shared" si="8"/>
        <v/>
      </c>
      <c r="AH16" s="198" t="e">
        <f t="shared" si="2"/>
        <v>#VALUE!</v>
      </c>
      <c r="AI16" s="202">
        <f t="shared" si="3"/>
        <v>0</v>
      </c>
      <c r="AJ16" s="198">
        <f t="shared" si="4"/>
        <v>0</v>
      </c>
    </row>
    <row r="17" spans="1:41" ht="16.5" x14ac:dyDescent="0.2">
      <c r="A17" s="49"/>
      <c r="B17" s="49"/>
      <c r="C17" s="49"/>
      <c r="D17" s="170"/>
      <c r="E17" s="223"/>
      <c r="F17" s="223"/>
      <c r="G17" s="223"/>
      <c r="H17" s="223"/>
      <c r="I17" s="223"/>
      <c r="J17" s="232">
        <f t="shared" si="0"/>
        <v>0</v>
      </c>
      <c r="K17" s="223"/>
      <c r="L17" s="223"/>
      <c r="M17" s="223"/>
      <c r="N17" s="232">
        <f t="shared" si="1"/>
        <v>0</v>
      </c>
      <c r="O17" s="252" t="str">
        <f>IF(ISERROR(VLOOKUP(C17,'Type Codes'!A$8:D$33,4,FALSE)),"",VLOOKUP(C17,'Type Codes'!A$8:D$33,4,FALSE))</f>
        <v/>
      </c>
      <c r="P17" s="224"/>
      <c r="Q17" s="196" t="str">
        <f t="shared" si="7"/>
        <v/>
      </c>
      <c r="R17" s="197" t="str">
        <f t="shared" si="8"/>
        <v/>
      </c>
      <c r="AH17" s="198" t="e">
        <f t="shared" si="2"/>
        <v>#VALUE!</v>
      </c>
      <c r="AI17" s="202">
        <f t="shared" si="3"/>
        <v>0</v>
      </c>
      <c r="AJ17" s="198">
        <f t="shared" si="4"/>
        <v>0</v>
      </c>
    </row>
    <row r="18" spans="1:41" ht="16.5" x14ac:dyDescent="0.2">
      <c r="A18" s="49"/>
      <c r="B18" s="49"/>
      <c r="C18" s="49"/>
      <c r="D18" s="170"/>
      <c r="E18" s="223"/>
      <c r="F18" s="223"/>
      <c r="G18" s="223"/>
      <c r="H18" s="223"/>
      <c r="I18" s="223"/>
      <c r="J18" s="232">
        <f t="shared" si="0"/>
        <v>0</v>
      </c>
      <c r="K18" s="223"/>
      <c r="L18" s="223"/>
      <c r="M18" s="223"/>
      <c r="N18" s="232">
        <f t="shared" si="1"/>
        <v>0</v>
      </c>
      <c r="O18" s="252" t="str">
        <f>IF(ISERROR(VLOOKUP(C18,'Type Codes'!A$8:D$33,4,FALSE)),"",VLOOKUP(C18,'Type Codes'!A$8:D$33,4,FALSE))</f>
        <v/>
      </c>
      <c r="P18" s="224"/>
      <c r="Q18" s="196" t="str">
        <f t="shared" si="7"/>
        <v/>
      </c>
      <c r="R18" s="197" t="str">
        <f t="shared" si="8"/>
        <v/>
      </c>
      <c r="AH18" s="198" t="e">
        <f t="shared" si="2"/>
        <v>#VALUE!</v>
      </c>
      <c r="AI18" s="202">
        <f t="shared" si="3"/>
        <v>0</v>
      </c>
      <c r="AJ18" s="198">
        <f t="shared" si="4"/>
        <v>0</v>
      </c>
    </row>
    <row r="19" spans="1:41" ht="16.5" x14ac:dyDescent="0.2">
      <c r="A19" s="49"/>
      <c r="B19" s="49"/>
      <c r="C19" s="49"/>
      <c r="D19" s="170"/>
      <c r="E19" s="223"/>
      <c r="F19" s="223"/>
      <c r="G19" s="223"/>
      <c r="H19" s="223"/>
      <c r="I19" s="223"/>
      <c r="J19" s="232">
        <f t="shared" si="0"/>
        <v>0</v>
      </c>
      <c r="K19" s="223"/>
      <c r="L19" s="223"/>
      <c r="M19" s="223"/>
      <c r="N19" s="232">
        <f t="shared" si="1"/>
        <v>0</v>
      </c>
      <c r="O19" s="252" t="str">
        <f>IF(ISERROR(VLOOKUP(C19,'Type Codes'!A$8:D$33,4,FALSE)),"",VLOOKUP(C19,'Type Codes'!A$8:D$33,4,FALSE))</f>
        <v/>
      </c>
      <c r="P19" s="224"/>
      <c r="Q19" s="196" t="str">
        <f t="shared" si="7"/>
        <v/>
      </c>
      <c r="R19" s="197" t="str">
        <f t="shared" si="8"/>
        <v/>
      </c>
      <c r="AH19" s="198" t="e">
        <f t="shared" si="2"/>
        <v>#VALUE!</v>
      </c>
      <c r="AI19" s="202">
        <f t="shared" si="3"/>
        <v>0</v>
      </c>
      <c r="AJ19" s="198">
        <f t="shared" si="4"/>
        <v>0</v>
      </c>
    </row>
    <row r="20" spans="1:41" ht="17.25" thickBot="1" x14ac:dyDescent="0.25">
      <c r="A20" s="228"/>
      <c r="B20" s="228"/>
      <c r="C20" s="228"/>
      <c r="D20" s="229"/>
      <c r="E20" s="230"/>
      <c r="F20" s="230"/>
      <c r="G20" s="230"/>
      <c r="H20" s="230"/>
      <c r="I20" s="230"/>
      <c r="J20" s="232">
        <f t="shared" si="0"/>
        <v>0</v>
      </c>
      <c r="K20" s="230"/>
      <c r="L20" s="230"/>
      <c r="M20" s="230"/>
      <c r="N20" s="232">
        <f t="shared" si="1"/>
        <v>0</v>
      </c>
      <c r="O20" s="252" t="str">
        <f>IF(ISERROR(VLOOKUP(C20,'Type Codes'!A$8:D$33,4,FALSE)),"",VLOOKUP(C20,'Type Codes'!A$8:D$33,4,FALSE))</f>
        <v/>
      </c>
      <c r="P20" s="231"/>
      <c r="Q20" s="196" t="str">
        <f t="shared" si="7"/>
        <v/>
      </c>
      <c r="R20" s="197" t="str">
        <f t="shared" si="8"/>
        <v/>
      </c>
      <c r="AH20" s="198" t="e">
        <f t="shared" si="2"/>
        <v>#VALUE!</v>
      </c>
      <c r="AI20" s="202">
        <f t="shared" si="3"/>
        <v>0</v>
      </c>
      <c r="AJ20" s="198">
        <f t="shared" si="4"/>
        <v>0</v>
      </c>
    </row>
    <row r="21" spans="1:41" s="21" customFormat="1" ht="17.25" thickBot="1" x14ac:dyDescent="0.35">
      <c r="A21" s="335" t="s">
        <v>264</v>
      </c>
      <c r="B21" s="336"/>
      <c r="C21" s="336"/>
      <c r="D21" s="336"/>
      <c r="E21" s="336"/>
      <c r="F21" s="336"/>
      <c r="G21" s="336"/>
      <c r="H21" s="336"/>
      <c r="I21" s="336"/>
      <c r="J21" s="336"/>
      <c r="K21" s="336"/>
      <c r="L21" s="336"/>
      <c r="M21" s="336"/>
      <c r="N21" s="336"/>
      <c r="O21" s="336"/>
      <c r="P21" s="336"/>
      <c r="Q21" s="336"/>
      <c r="R21" s="339"/>
      <c r="S21" s="50"/>
      <c r="T21" s="50"/>
      <c r="U21" s="50"/>
      <c r="V21" s="50"/>
      <c r="W21" s="50"/>
      <c r="X21" s="50"/>
      <c r="Y21" s="50"/>
      <c r="Z21" s="50"/>
      <c r="AA21" s="50"/>
      <c r="AB21" s="50"/>
      <c r="AC21" s="50"/>
      <c r="AD21" s="50"/>
      <c r="AE21" s="50"/>
      <c r="AF21" s="82"/>
      <c r="AH21" s="198"/>
      <c r="AI21" s="202"/>
      <c r="AJ21" s="198"/>
      <c r="AK21" s="50"/>
      <c r="AL21" s="50"/>
      <c r="AM21" s="50"/>
      <c r="AN21" s="83"/>
      <c r="AO21" s="83"/>
    </row>
    <row r="22" spans="1:41" ht="16.5" x14ac:dyDescent="0.3">
      <c r="A22" s="49"/>
      <c r="B22" s="49"/>
      <c r="C22" s="49"/>
      <c r="D22" s="170"/>
      <c r="E22" s="223"/>
      <c r="F22" s="223"/>
      <c r="G22" s="223"/>
      <c r="H22" s="223"/>
      <c r="I22" s="223"/>
      <c r="J22" s="232">
        <f t="shared" ref="J22" si="9">G22*H22*I22</f>
        <v>0</v>
      </c>
      <c r="K22" s="223"/>
      <c r="L22" s="223"/>
      <c r="M22" s="223"/>
      <c r="N22" s="232">
        <f t="shared" ref="N22" si="10">K22*L22*M22</f>
        <v>0</v>
      </c>
      <c r="O22" s="252" t="str">
        <f>IF(ISERROR(VLOOKUP(C22,'Type Codes'!A$8:D$33,4,FALSE)),"",VLOOKUP(C22,'Type Codes'!A$8:D$33,4,FALSE))</f>
        <v/>
      </c>
      <c r="P22" s="224"/>
      <c r="Q22" s="196" t="str">
        <f t="shared" ref="Q22" si="11">IF(D22="OSI",(AH22*AI22/1000),
IF(D22="OSE",(AH22*AI22/1000),
IF(D22="PCI",(AH22*AI22/1000),
IF(D22="PCE",(AH22*AI22/1000),
IF(D22="DIM",((AH22-AJ22)*N22/1000),
IF(D22="TRIM",((AH22-AJ22)*N22/1000),""))))))</f>
        <v/>
      </c>
      <c r="R22" s="197" t="str">
        <f t="shared" ref="R22" si="12">IF(D22="OSI",((AM$7*AH22)/1000),
IF(D22="OSE",((AM$6*AH22)/1000),
IF(D22="PCI",((AM$9*AH22)/1000),
IF(D22="PCE",((AM$8*AH22)/1000),
IF(D22="DIM",((AH22-AJ22)/1000),
IF(D22="TRIM",((AH22-AJ22)/1000),""))))))</f>
        <v/>
      </c>
      <c r="AH22" s="198" t="e">
        <f t="shared" si="2"/>
        <v>#VALUE!</v>
      </c>
      <c r="AI22" s="202">
        <f t="shared" si="3"/>
        <v>0</v>
      </c>
      <c r="AJ22" s="198">
        <f t="shared" si="4"/>
        <v>0</v>
      </c>
      <c r="AK22" s="81"/>
      <c r="AL22" s="81"/>
      <c r="AM22" s="81"/>
      <c r="AN22" s="21"/>
      <c r="AO22" s="21"/>
    </row>
    <row r="23" spans="1:41" ht="16.5" x14ac:dyDescent="0.2">
      <c r="A23" s="49"/>
      <c r="B23" s="49"/>
      <c r="C23" s="49"/>
      <c r="D23" s="170"/>
      <c r="E23" s="223"/>
      <c r="F23" s="223"/>
      <c r="G23" s="223"/>
      <c r="H23" s="223"/>
      <c r="I23" s="223"/>
      <c r="J23" s="232">
        <f t="shared" ref="J23:J35" si="13">G23*H23*I23</f>
        <v>0</v>
      </c>
      <c r="K23" s="223"/>
      <c r="L23" s="223"/>
      <c r="M23" s="223"/>
      <c r="N23" s="232">
        <f t="shared" ref="N23:N35" si="14">K23*L23*M23</f>
        <v>0</v>
      </c>
      <c r="O23" s="252" t="str">
        <f>IF(ISERROR(VLOOKUP(C23,'Type Codes'!A$8:D$33,4,FALSE)),"",VLOOKUP(C23,'Type Codes'!A$8:D$33,4,FALSE))</f>
        <v/>
      </c>
      <c r="P23" s="224"/>
      <c r="Q23" s="196" t="str">
        <f t="shared" ref="Q23:Q35" si="15">IF(D23="OSI",(AH23*AI23/1000),
IF(D23="OSE",(AH23*AI23/1000),
IF(D23="PCI",(AH23*AI23/1000),
IF(D23="PCE",(AH23*AI23/1000),
IF(D23="DIM",((AH23-AJ23)*N23/1000),
IF(D23="TRIM",((AH23-AJ23)*N23/1000),""))))))</f>
        <v/>
      </c>
      <c r="R23" s="197" t="str">
        <f t="shared" ref="R23:R35" si="16">IF(D23="OSI",((AM$7*AH23)/1000),
IF(D23="OSE",((AM$6*AH23)/1000),
IF(D23="PCI",((AM$9*AH23)/1000),
IF(D23="PCE",((AM$8*AH23)/1000),
IF(D23="DIM",((AH23-AJ23)/1000),
IF(D23="TRIM",((AH23-AJ23)/1000),""))))))</f>
        <v/>
      </c>
      <c r="AH23" s="198" t="e">
        <f t="shared" si="2"/>
        <v>#VALUE!</v>
      </c>
      <c r="AI23" s="202">
        <f t="shared" si="3"/>
        <v>0</v>
      </c>
      <c r="AJ23" s="198">
        <f t="shared" si="4"/>
        <v>0</v>
      </c>
    </row>
    <row r="24" spans="1:41" ht="16.5" x14ac:dyDescent="0.2">
      <c r="A24" s="49"/>
      <c r="B24" s="49"/>
      <c r="C24" s="49"/>
      <c r="D24" s="170"/>
      <c r="E24" s="223"/>
      <c r="F24" s="223"/>
      <c r="G24" s="223"/>
      <c r="H24" s="223"/>
      <c r="I24" s="223"/>
      <c r="J24" s="232">
        <f t="shared" si="13"/>
        <v>0</v>
      </c>
      <c r="K24" s="223"/>
      <c r="L24" s="223"/>
      <c r="M24" s="223"/>
      <c r="N24" s="232">
        <f t="shared" si="14"/>
        <v>0</v>
      </c>
      <c r="O24" s="252" t="str">
        <f>IF(ISERROR(VLOOKUP(C24,'Type Codes'!A$8:D$33,4,FALSE)),"",VLOOKUP(C24,'Type Codes'!A$8:D$33,4,FALSE))</f>
        <v/>
      </c>
      <c r="P24" s="224"/>
      <c r="Q24" s="196" t="str">
        <f t="shared" si="15"/>
        <v/>
      </c>
      <c r="R24" s="197" t="str">
        <f t="shared" si="16"/>
        <v/>
      </c>
      <c r="AH24" s="198" t="e">
        <f t="shared" si="2"/>
        <v>#VALUE!</v>
      </c>
      <c r="AI24" s="202">
        <f t="shared" si="3"/>
        <v>0</v>
      </c>
      <c r="AJ24" s="198">
        <f t="shared" si="4"/>
        <v>0</v>
      </c>
    </row>
    <row r="25" spans="1:41" ht="16.5" x14ac:dyDescent="0.2">
      <c r="A25" s="49"/>
      <c r="B25" s="49"/>
      <c r="C25" s="49"/>
      <c r="D25" s="170"/>
      <c r="E25" s="223"/>
      <c r="F25" s="223"/>
      <c r="G25" s="223"/>
      <c r="H25" s="223"/>
      <c r="I25" s="223"/>
      <c r="J25" s="232">
        <f t="shared" ref="J25" si="17">G25*H25*I25</f>
        <v>0</v>
      </c>
      <c r="K25" s="223"/>
      <c r="L25" s="223"/>
      <c r="M25" s="223"/>
      <c r="N25" s="232">
        <f t="shared" ref="N25" si="18">K25*L25*M25</f>
        <v>0</v>
      </c>
      <c r="O25" s="252" t="str">
        <f>IF(ISERROR(VLOOKUP(C25,'Type Codes'!A$8:D$33,4,FALSE)),"",VLOOKUP(C25,'Type Codes'!A$8:D$33,4,FALSE))</f>
        <v/>
      </c>
      <c r="P25" s="224"/>
      <c r="Q25" s="196" t="str">
        <f t="shared" si="15"/>
        <v/>
      </c>
      <c r="R25" s="197" t="str">
        <f t="shared" si="16"/>
        <v/>
      </c>
      <c r="AH25" s="198" t="e">
        <f t="shared" si="2"/>
        <v>#VALUE!</v>
      </c>
      <c r="AI25" s="202">
        <f t="shared" si="3"/>
        <v>0</v>
      </c>
      <c r="AJ25" s="198">
        <f t="shared" si="4"/>
        <v>0</v>
      </c>
    </row>
    <row r="26" spans="1:41" ht="16.5" x14ac:dyDescent="0.2">
      <c r="A26" s="49"/>
      <c r="B26" s="49"/>
      <c r="C26" s="49"/>
      <c r="D26" s="170"/>
      <c r="E26" s="223"/>
      <c r="F26" s="223"/>
      <c r="G26" s="223"/>
      <c r="H26" s="223"/>
      <c r="I26" s="223"/>
      <c r="J26" s="232">
        <f t="shared" si="13"/>
        <v>0</v>
      </c>
      <c r="K26" s="223"/>
      <c r="L26" s="223"/>
      <c r="M26" s="223"/>
      <c r="N26" s="232">
        <f t="shared" si="14"/>
        <v>0</v>
      </c>
      <c r="O26" s="252" t="str">
        <f>IF(ISERROR(VLOOKUP(C26,'Type Codes'!A$8:D$33,4,FALSE)),"",VLOOKUP(C26,'Type Codes'!A$8:D$33,4,FALSE))</f>
        <v/>
      </c>
      <c r="P26" s="224"/>
      <c r="Q26" s="196" t="str">
        <f t="shared" si="15"/>
        <v/>
      </c>
      <c r="R26" s="197" t="str">
        <f t="shared" si="16"/>
        <v/>
      </c>
      <c r="AH26" s="198" t="e">
        <f t="shared" si="2"/>
        <v>#VALUE!</v>
      </c>
      <c r="AI26" s="202">
        <f t="shared" si="3"/>
        <v>0</v>
      </c>
      <c r="AJ26" s="198">
        <f t="shared" si="4"/>
        <v>0</v>
      </c>
    </row>
    <row r="27" spans="1:41" ht="16.5" x14ac:dyDescent="0.2">
      <c r="A27" s="49"/>
      <c r="B27" s="49"/>
      <c r="C27" s="49"/>
      <c r="D27" s="170"/>
      <c r="E27" s="223"/>
      <c r="F27" s="223"/>
      <c r="G27" s="223"/>
      <c r="H27" s="223"/>
      <c r="I27" s="223"/>
      <c r="J27" s="232">
        <f t="shared" si="13"/>
        <v>0</v>
      </c>
      <c r="K27" s="223"/>
      <c r="L27" s="223"/>
      <c r="M27" s="223"/>
      <c r="N27" s="232">
        <f t="shared" si="14"/>
        <v>0</v>
      </c>
      <c r="O27" s="252" t="str">
        <f>IF(ISERROR(VLOOKUP(C27,'Type Codes'!A$8:D$33,4,FALSE)),"",VLOOKUP(C27,'Type Codes'!A$8:D$33,4,FALSE))</f>
        <v/>
      </c>
      <c r="P27" s="224"/>
      <c r="Q27" s="196" t="str">
        <f t="shared" si="15"/>
        <v/>
      </c>
      <c r="R27" s="197" t="str">
        <f t="shared" si="16"/>
        <v/>
      </c>
      <c r="AH27" s="198" t="e">
        <f t="shared" si="2"/>
        <v>#VALUE!</v>
      </c>
      <c r="AI27" s="202">
        <f t="shared" si="3"/>
        <v>0</v>
      </c>
      <c r="AJ27" s="198">
        <f t="shared" si="4"/>
        <v>0</v>
      </c>
    </row>
    <row r="28" spans="1:41" ht="16.5" x14ac:dyDescent="0.2">
      <c r="A28" s="49"/>
      <c r="B28" s="49"/>
      <c r="C28" s="49"/>
      <c r="D28" s="170"/>
      <c r="E28" s="223"/>
      <c r="F28" s="223"/>
      <c r="G28" s="223"/>
      <c r="H28" s="223"/>
      <c r="I28" s="223"/>
      <c r="J28" s="232">
        <f t="shared" si="13"/>
        <v>0</v>
      </c>
      <c r="K28" s="223"/>
      <c r="L28" s="223"/>
      <c r="M28" s="223"/>
      <c r="N28" s="232">
        <f t="shared" si="14"/>
        <v>0</v>
      </c>
      <c r="O28" s="252" t="str">
        <f>IF(ISERROR(VLOOKUP(C28,'Type Codes'!A$8:D$33,4,FALSE)),"",VLOOKUP(C28,'Type Codes'!A$8:D$33,4,FALSE))</f>
        <v/>
      </c>
      <c r="P28" s="224"/>
      <c r="Q28" s="196" t="str">
        <f t="shared" si="15"/>
        <v/>
      </c>
      <c r="R28" s="197" t="str">
        <f t="shared" si="16"/>
        <v/>
      </c>
      <c r="AH28" s="198" t="e">
        <f t="shared" si="2"/>
        <v>#VALUE!</v>
      </c>
      <c r="AI28" s="202">
        <f t="shared" si="3"/>
        <v>0</v>
      </c>
      <c r="AJ28" s="198">
        <f t="shared" si="4"/>
        <v>0</v>
      </c>
    </row>
    <row r="29" spans="1:41" ht="16.5" x14ac:dyDescent="0.2">
      <c r="A29" s="49"/>
      <c r="B29" s="49"/>
      <c r="C29" s="49"/>
      <c r="D29" s="170"/>
      <c r="E29" s="223"/>
      <c r="F29" s="223"/>
      <c r="G29" s="223"/>
      <c r="H29" s="223"/>
      <c r="I29" s="223"/>
      <c r="J29" s="232">
        <f t="shared" si="13"/>
        <v>0</v>
      </c>
      <c r="K29" s="223"/>
      <c r="L29" s="223"/>
      <c r="M29" s="223"/>
      <c r="N29" s="232">
        <f t="shared" si="14"/>
        <v>0</v>
      </c>
      <c r="O29" s="252" t="str">
        <f>IF(ISERROR(VLOOKUP(C29,'Type Codes'!A$8:D$33,4,FALSE)),"",VLOOKUP(C29,'Type Codes'!A$8:D$33,4,FALSE))</f>
        <v/>
      </c>
      <c r="P29" s="224"/>
      <c r="Q29" s="196" t="str">
        <f t="shared" si="15"/>
        <v/>
      </c>
      <c r="R29" s="197" t="str">
        <f t="shared" si="16"/>
        <v/>
      </c>
      <c r="AH29" s="198" t="e">
        <f t="shared" si="2"/>
        <v>#VALUE!</v>
      </c>
      <c r="AI29" s="202">
        <f t="shared" si="3"/>
        <v>0</v>
      </c>
      <c r="AJ29" s="198">
        <f t="shared" si="4"/>
        <v>0</v>
      </c>
    </row>
    <row r="30" spans="1:41" ht="16.5" x14ac:dyDescent="0.2">
      <c r="A30" s="49"/>
      <c r="B30" s="49"/>
      <c r="C30" s="49"/>
      <c r="D30" s="170"/>
      <c r="E30" s="223"/>
      <c r="F30" s="223"/>
      <c r="G30" s="223"/>
      <c r="H30" s="223"/>
      <c r="I30" s="223"/>
      <c r="J30" s="232">
        <f t="shared" si="13"/>
        <v>0</v>
      </c>
      <c r="K30" s="223"/>
      <c r="L30" s="223"/>
      <c r="M30" s="223"/>
      <c r="N30" s="232">
        <f t="shared" si="14"/>
        <v>0</v>
      </c>
      <c r="O30" s="252" t="str">
        <f>IF(ISERROR(VLOOKUP(C30,'Type Codes'!A$8:D$33,4,FALSE)),"",VLOOKUP(C30,'Type Codes'!A$8:D$33,4,FALSE))</f>
        <v/>
      </c>
      <c r="P30" s="224"/>
      <c r="Q30" s="196" t="str">
        <f t="shared" si="15"/>
        <v/>
      </c>
      <c r="R30" s="197" t="str">
        <f t="shared" si="16"/>
        <v/>
      </c>
      <c r="AH30" s="198" t="e">
        <f t="shared" si="2"/>
        <v>#VALUE!</v>
      </c>
      <c r="AI30" s="202">
        <f t="shared" si="3"/>
        <v>0</v>
      </c>
      <c r="AJ30" s="198">
        <f t="shared" si="4"/>
        <v>0</v>
      </c>
    </row>
    <row r="31" spans="1:41" ht="16.5" x14ac:dyDescent="0.2">
      <c r="A31" s="49"/>
      <c r="B31" s="49"/>
      <c r="C31" s="49"/>
      <c r="D31" s="170"/>
      <c r="E31" s="223"/>
      <c r="F31" s="223"/>
      <c r="G31" s="223"/>
      <c r="H31" s="223"/>
      <c r="I31" s="223"/>
      <c r="J31" s="232">
        <f t="shared" si="13"/>
        <v>0</v>
      </c>
      <c r="K31" s="223"/>
      <c r="L31" s="223"/>
      <c r="M31" s="223"/>
      <c r="N31" s="232">
        <f t="shared" si="14"/>
        <v>0</v>
      </c>
      <c r="O31" s="252" t="str">
        <f>IF(ISERROR(VLOOKUP(C31,'Type Codes'!A$8:D$33,4,FALSE)),"",VLOOKUP(C31,'Type Codes'!A$8:D$33,4,FALSE))</f>
        <v/>
      </c>
      <c r="P31" s="224"/>
      <c r="Q31" s="196" t="str">
        <f t="shared" si="15"/>
        <v/>
      </c>
      <c r="R31" s="197" t="str">
        <f t="shared" si="16"/>
        <v/>
      </c>
      <c r="AH31" s="198" t="e">
        <f t="shared" si="2"/>
        <v>#VALUE!</v>
      </c>
      <c r="AI31" s="202">
        <f t="shared" si="3"/>
        <v>0</v>
      </c>
      <c r="AJ31" s="198">
        <f t="shared" si="4"/>
        <v>0</v>
      </c>
    </row>
    <row r="32" spans="1:41" ht="16.5" x14ac:dyDescent="0.2">
      <c r="A32" s="49"/>
      <c r="B32" s="49"/>
      <c r="C32" s="49"/>
      <c r="D32" s="170"/>
      <c r="E32" s="223"/>
      <c r="F32" s="223"/>
      <c r="G32" s="223"/>
      <c r="H32" s="223"/>
      <c r="I32" s="223"/>
      <c r="J32" s="232">
        <f t="shared" si="13"/>
        <v>0</v>
      </c>
      <c r="K32" s="223"/>
      <c r="L32" s="223"/>
      <c r="M32" s="223"/>
      <c r="N32" s="232">
        <f t="shared" si="14"/>
        <v>0</v>
      </c>
      <c r="O32" s="252" t="str">
        <f>IF(ISERROR(VLOOKUP(C32,'Type Codes'!A$8:D$33,4,FALSE)),"",VLOOKUP(C32,'Type Codes'!A$8:D$33,4,FALSE))</f>
        <v/>
      </c>
      <c r="P32" s="224"/>
      <c r="Q32" s="196" t="str">
        <f t="shared" si="15"/>
        <v/>
      </c>
      <c r="R32" s="197" t="str">
        <f t="shared" si="16"/>
        <v/>
      </c>
      <c r="AH32" s="198" t="e">
        <f t="shared" si="2"/>
        <v>#VALUE!</v>
      </c>
      <c r="AI32" s="202">
        <f t="shared" si="3"/>
        <v>0</v>
      </c>
      <c r="AJ32" s="198">
        <f t="shared" si="4"/>
        <v>0</v>
      </c>
    </row>
    <row r="33" spans="1:41" ht="16.5" x14ac:dyDescent="0.2">
      <c r="A33" s="49"/>
      <c r="B33" s="49"/>
      <c r="C33" s="49"/>
      <c r="D33" s="170"/>
      <c r="E33" s="223"/>
      <c r="F33" s="223"/>
      <c r="G33" s="223"/>
      <c r="H33" s="223"/>
      <c r="I33" s="223"/>
      <c r="J33" s="232">
        <f t="shared" si="13"/>
        <v>0</v>
      </c>
      <c r="K33" s="223"/>
      <c r="L33" s="223"/>
      <c r="M33" s="223"/>
      <c r="N33" s="232">
        <f t="shared" si="14"/>
        <v>0</v>
      </c>
      <c r="O33" s="252" t="str">
        <f>IF(ISERROR(VLOOKUP(C33,'Type Codes'!A$8:D$33,4,FALSE)),"",VLOOKUP(C33,'Type Codes'!A$8:D$33,4,FALSE))</f>
        <v/>
      </c>
      <c r="P33" s="224"/>
      <c r="Q33" s="196" t="str">
        <f t="shared" si="15"/>
        <v/>
      </c>
      <c r="R33" s="197" t="str">
        <f t="shared" si="16"/>
        <v/>
      </c>
      <c r="AH33" s="198" t="e">
        <f t="shared" si="2"/>
        <v>#VALUE!</v>
      </c>
      <c r="AI33" s="202">
        <f t="shared" si="3"/>
        <v>0</v>
      </c>
      <c r="AJ33" s="198">
        <f t="shared" si="4"/>
        <v>0</v>
      </c>
    </row>
    <row r="34" spans="1:41" ht="16.5" x14ac:dyDescent="0.2">
      <c r="A34" s="49"/>
      <c r="B34" s="49"/>
      <c r="C34" s="49"/>
      <c r="D34" s="170"/>
      <c r="E34" s="223"/>
      <c r="F34" s="223"/>
      <c r="G34" s="223"/>
      <c r="H34" s="223"/>
      <c r="I34" s="223"/>
      <c r="J34" s="232">
        <f t="shared" si="13"/>
        <v>0</v>
      </c>
      <c r="K34" s="223"/>
      <c r="L34" s="223"/>
      <c r="M34" s="223"/>
      <c r="N34" s="232">
        <f t="shared" si="14"/>
        <v>0</v>
      </c>
      <c r="O34" s="252" t="str">
        <f>IF(ISERROR(VLOOKUP(C34,'Type Codes'!A$8:D$33,4,FALSE)),"",VLOOKUP(C34,'Type Codes'!A$8:D$33,4,FALSE))</f>
        <v/>
      </c>
      <c r="P34" s="224"/>
      <c r="Q34" s="196" t="str">
        <f t="shared" si="15"/>
        <v/>
      </c>
      <c r="R34" s="197" t="str">
        <f t="shared" si="16"/>
        <v/>
      </c>
      <c r="AH34" s="198" t="e">
        <f t="shared" si="2"/>
        <v>#VALUE!</v>
      </c>
      <c r="AI34" s="202">
        <f t="shared" si="3"/>
        <v>0</v>
      </c>
      <c r="AJ34" s="198">
        <f t="shared" si="4"/>
        <v>0</v>
      </c>
    </row>
    <row r="35" spans="1:41" ht="16.5" x14ac:dyDescent="0.2">
      <c r="A35" s="49"/>
      <c r="B35" s="49"/>
      <c r="C35" s="49"/>
      <c r="D35" s="170"/>
      <c r="E35" s="223"/>
      <c r="F35" s="223"/>
      <c r="G35" s="223"/>
      <c r="H35" s="223"/>
      <c r="I35" s="223"/>
      <c r="J35" s="232">
        <f t="shared" si="13"/>
        <v>0</v>
      </c>
      <c r="K35" s="223"/>
      <c r="L35" s="223"/>
      <c r="M35" s="223"/>
      <c r="N35" s="232">
        <f t="shared" si="14"/>
        <v>0</v>
      </c>
      <c r="O35" s="252" t="str">
        <f>IF(ISERROR(VLOOKUP(C35,'Type Codes'!A$8:D$33,4,FALSE)),"",VLOOKUP(C35,'Type Codes'!A$8:D$33,4,FALSE))</f>
        <v/>
      </c>
      <c r="P35" s="224"/>
      <c r="Q35" s="196" t="str">
        <f t="shared" si="15"/>
        <v/>
      </c>
      <c r="R35" s="197" t="str">
        <f t="shared" si="16"/>
        <v/>
      </c>
      <c r="AH35" s="198" t="e">
        <f t="shared" si="2"/>
        <v>#VALUE!</v>
      </c>
      <c r="AI35" s="202">
        <f t="shared" si="3"/>
        <v>0</v>
      </c>
      <c r="AJ35" s="198">
        <f t="shared" si="4"/>
        <v>0</v>
      </c>
    </row>
    <row r="36" spans="1:41" s="50" customFormat="1" ht="15.75" thickBot="1" x14ac:dyDescent="0.3">
      <c r="P36" s="171" t="s">
        <v>170</v>
      </c>
      <c r="Q36" s="172">
        <f>SUM(Q11:Q35)</f>
        <v>0</v>
      </c>
      <c r="R36" s="173">
        <f>SUM(R11:R35)</f>
        <v>0</v>
      </c>
      <c r="AN36" s="83"/>
      <c r="AO36" s="83"/>
    </row>
    <row r="37" spans="1:41" s="50" customFormat="1" x14ac:dyDescent="0.2">
      <c r="D37" s="84"/>
      <c r="E37" s="85"/>
      <c r="F37" s="85"/>
      <c r="O37" s="86"/>
      <c r="P37" s="86"/>
      <c r="Q37" s="87"/>
      <c r="R37" s="88"/>
    </row>
    <row r="38" spans="1:41" s="50" customFormat="1" ht="15" x14ac:dyDescent="0.25">
      <c r="B38" s="342" t="s">
        <v>267</v>
      </c>
      <c r="C38" s="343"/>
      <c r="D38" s="174" t="s">
        <v>268</v>
      </c>
      <c r="E38" s="344" t="s">
        <v>80</v>
      </c>
      <c r="F38" s="345"/>
      <c r="G38" s="345"/>
      <c r="H38" s="345"/>
      <c r="I38" s="345"/>
      <c r="J38" s="345"/>
      <c r="K38" s="345"/>
      <c r="L38" s="345"/>
      <c r="M38" s="345"/>
      <c r="N38" s="345"/>
      <c r="O38" s="89"/>
      <c r="P38" s="89"/>
      <c r="Q38" s="89"/>
      <c r="R38" s="90"/>
    </row>
    <row r="39" spans="1:41" s="50" customFormat="1" x14ac:dyDescent="0.2">
      <c r="B39" s="188"/>
      <c r="C39" s="81">
        <f>SUMIFS(E$11:E$35, D$11:D$35,"OSI")</f>
        <v>0</v>
      </c>
      <c r="D39" s="175">
        <f>SUMIFS(F$11:F$35, D$11:D$35, "OSI")</f>
        <v>0</v>
      </c>
      <c r="E39" s="91" t="s">
        <v>31</v>
      </c>
      <c r="F39" s="341" t="s">
        <v>57</v>
      </c>
      <c r="G39" s="341"/>
      <c r="H39" s="341"/>
      <c r="I39" s="341"/>
      <c r="J39" s="341"/>
      <c r="K39" s="341"/>
      <c r="L39" s="341"/>
      <c r="M39" s="341"/>
      <c r="N39" s="341"/>
      <c r="O39" s="53"/>
      <c r="R39" s="176"/>
    </row>
    <row r="40" spans="1:41" s="50" customFormat="1" x14ac:dyDescent="0.2">
      <c r="B40" s="188"/>
      <c r="C40" s="81">
        <f>SUMIFS(E$11:E$35, D$11:D$35,"OSE")</f>
        <v>0</v>
      </c>
      <c r="D40" s="175">
        <f>SUMIFS(F$11:F$35, D$11:D$35, "OSE")</f>
        <v>0</v>
      </c>
      <c r="E40" s="91" t="s">
        <v>32</v>
      </c>
      <c r="F40" s="341" t="s">
        <v>58</v>
      </c>
      <c r="G40" s="341"/>
      <c r="H40" s="341"/>
      <c r="I40" s="341"/>
      <c r="J40" s="341"/>
      <c r="K40" s="341"/>
      <c r="L40" s="341"/>
      <c r="M40" s="341"/>
      <c r="N40" s="341"/>
      <c r="O40" s="53"/>
      <c r="R40" s="176"/>
    </row>
    <row r="41" spans="1:41" s="50" customFormat="1" x14ac:dyDescent="0.2">
      <c r="B41" s="188"/>
      <c r="C41" s="81">
        <f>SUMIFS(E$11:E$35, D$11:D$35,"PCI")</f>
        <v>0</v>
      </c>
      <c r="D41" s="175">
        <f>SUMIFS(F$11:F$35, D$11:D$35, "PCI")</f>
        <v>0</v>
      </c>
      <c r="E41" s="91" t="s">
        <v>29</v>
      </c>
      <c r="F41" s="341" t="s">
        <v>59</v>
      </c>
      <c r="G41" s="341"/>
      <c r="H41" s="341"/>
      <c r="I41" s="341"/>
      <c r="J41" s="341"/>
      <c r="K41" s="341"/>
      <c r="L41" s="341"/>
      <c r="M41" s="341"/>
      <c r="N41" s="341"/>
      <c r="O41" s="53"/>
      <c r="R41" s="176"/>
    </row>
    <row r="42" spans="1:41" s="50" customFormat="1" x14ac:dyDescent="0.2">
      <c r="B42" s="188"/>
      <c r="C42" s="81">
        <f>SUMIFS(E$11:E$35, D$11:D$35,"PCE")</f>
        <v>0</v>
      </c>
      <c r="D42" s="175">
        <f>SUMIFS(F$11:F$35, D$11:D$35, "PCE")</f>
        <v>0</v>
      </c>
      <c r="E42" s="91" t="s">
        <v>30</v>
      </c>
      <c r="F42" s="341" t="s">
        <v>60</v>
      </c>
      <c r="G42" s="341"/>
      <c r="H42" s="341"/>
      <c r="I42" s="341"/>
      <c r="J42" s="341"/>
      <c r="K42" s="341"/>
      <c r="L42" s="341"/>
      <c r="M42" s="341"/>
      <c r="N42" s="341"/>
      <c r="O42" s="53"/>
      <c r="R42" s="176"/>
    </row>
    <row r="43" spans="1:41" s="50" customFormat="1" x14ac:dyDescent="0.2">
      <c r="B43" s="188"/>
      <c r="C43" s="81">
        <f>SUMIFS(E$11:E$35, D$11:D$35,"DIM")</f>
        <v>0</v>
      </c>
      <c r="D43" s="175">
        <f>SUMIFS(F$11:F$35, D$11:D$35, "DIM")</f>
        <v>0</v>
      </c>
      <c r="E43" s="91" t="s">
        <v>266</v>
      </c>
      <c r="F43" s="341" t="s">
        <v>269</v>
      </c>
      <c r="G43" s="341"/>
      <c r="H43" s="341"/>
      <c r="I43" s="341"/>
      <c r="J43" s="341"/>
      <c r="K43" s="341"/>
      <c r="L43" s="341"/>
      <c r="M43" s="341"/>
      <c r="N43" s="341"/>
      <c r="O43" s="341"/>
      <c r="P43" s="341"/>
      <c r="Q43" s="341"/>
      <c r="R43" s="176"/>
    </row>
    <row r="44" spans="1:41" s="50" customFormat="1" x14ac:dyDescent="0.2">
      <c r="B44" s="185"/>
      <c r="C44" s="186">
        <f>SUMIFS(E$11:E$35, D$11:D$35,"TRIM")</f>
        <v>0</v>
      </c>
      <c r="D44" s="177">
        <f>SUMIFS(F$11:F$35, D$11:D$35, "TRIM")</f>
        <v>0</v>
      </c>
      <c r="E44" s="187" t="s">
        <v>280</v>
      </c>
      <c r="F44" s="369" t="s">
        <v>281</v>
      </c>
      <c r="G44" s="369"/>
      <c r="H44" s="369"/>
      <c r="I44" s="369"/>
      <c r="J44" s="369"/>
      <c r="K44" s="369"/>
      <c r="L44" s="369"/>
      <c r="M44" s="369"/>
      <c r="N44" s="369"/>
      <c r="O44" s="369"/>
      <c r="P44" s="369"/>
      <c r="Q44" s="369"/>
      <c r="R44" s="370"/>
    </row>
    <row r="45" spans="1:41" s="50" customFormat="1" x14ac:dyDescent="0.2"/>
    <row r="46" spans="1:41" s="50" customFormat="1" x14ac:dyDescent="0.2"/>
    <row r="47" spans="1:41" s="50" customFormat="1" x14ac:dyDescent="0.2"/>
    <row r="48" spans="1:41" s="50" customFormat="1" x14ac:dyDescent="0.2"/>
    <row r="49" s="50" customFormat="1" x14ac:dyDescent="0.2"/>
    <row r="50" s="50" customFormat="1" x14ac:dyDescent="0.2"/>
    <row r="51" s="50" customFormat="1" x14ac:dyDescent="0.2"/>
    <row r="52" s="50" customFormat="1" x14ac:dyDescent="0.2"/>
  </sheetData>
  <sheetProtection sheet="1" objects="1" scenarios="1" selectLockedCells="1"/>
  <mergeCells count="32">
    <mergeCell ref="A7:A9"/>
    <mergeCell ref="A1:A6"/>
    <mergeCell ref="A10:R10"/>
    <mergeCell ref="A21:R21"/>
    <mergeCell ref="F44:R44"/>
    <mergeCell ref="F43:Q43"/>
    <mergeCell ref="F42:N42"/>
    <mergeCell ref="F41:N41"/>
    <mergeCell ref="B2:B6"/>
    <mergeCell ref="C2:C6"/>
    <mergeCell ref="D2:D6"/>
    <mergeCell ref="E2:E6"/>
    <mergeCell ref="F2:F6"/>
    <mergeCell ref="Q2:R4"/>
    <mergeCell ref="P1:Q1"/>
    <mergeCell ref="B1:N1"/>
    <mergeCell ref="AJ2:AJ6"/>
    <mergeCell ref="F40:N40"/>
    <mergeCell ref="F39:N39"/>
    <mergeCell ref="B38:C38"/>
    <mergeCell ref="E38:N38"/>
    <mergeCell ref="G5:I5"/>
    <mergeCell ref="K5:M5"/>
    <mergeCell ref="G3:J3"/>
    <mergeCell ref="J4:J6"/>
    <mergeCell ref="K3:N3"/>
    <mergeCell ref="N4:N6"/>
    <mergeCell ref="G2:N2"/>
    <mergeCell ref="R5:R6"/>
    <mergeCell ref="O2:P6"/>
    <mergeCell ref="AH2:AH6"/>
    <mergeCell ref="AI2:AI6"/>
  </mergeCells>
  <conditionalFormatting sqref="O7:P8 D7:D8 D11:D20">
    <cfRule type="cellIs" dxfId="5" priority="13" stopIfTrue="1" operator="equal">
      <formula>0</formula>
    </cfRule>
  </conditionalFormatting>
  <conditionalFormatting sqref="C7:C8">
    <cfRule type="cellIs" dxfId="4" priority="7" stopIfTrue="1" operator="equal">
      <formula>0</formula>
    </cfRule>
  </conditionalFormatting>
  <conditionalFormatting sqref="C9">
    <cfRule type="cellIs" dxfId="3" priority="5" stopIfTrue="1" operator="equal">
      <formula>0</formula>
    </cfRule>
  </conditionalFormatting>
  <conditionalFormatting sqref="O9:P9 D9">
    <cfRule type="cellIs" dxfId="2" priority="6" stopIfTrue="1" operator="equal">
      <formula>0</formula>
    </cfRule>
  </conditionalFormatting>
  <conditionalFormatting sqref="D22:D35">
    <cfRule type="cellIs" dxfId="1" priority="1" stopIfTrue="1" operator="equal">
      <formula>0</formula>
    </cfRule>
  </conditionalFormatting>
  <dataValidations count="1">
    <dataValidation type="list" allowBlank="1" showInputMessage="1" showErrorMessage="1" sqref="D11:D20 D22:D35" xr:uid="{00000000-0002-0000-0800-000000000000}">
      <formula1>$AL$5:$AL$11</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Required Documents &amp; Steps</vt:lpstr>
      <vt:lpstr>Form Instructions</vt:lpstr>
      <vt:lpstr>Customer Info</vt:lpstr>
      <vt:lpstr>Definitions</vt:lpstr>
      <vt:lpstr>Type Codes</vt:lpstr>
      <vt:lpstr>Lighting Savings, p1</vt:lpstr>
      <vt:lpstr>Lighting Savings, p2</vt:lpstr>
      <vt:lpstr>Lighting Savings, p3</vt:lpstr>
      <vt:lpstr>Lighting Controls Savings</vt:lpstr>
      <vt:lpstr>Rebate Calculation</vt:lpstr>
      <vt:lpstr>Terms &amp; Conditions Part I</vt:lpstr>
      <vt:lpstr>Terms &amp; Conditions Part II</vt:lpstr>
      <vt:lpstr>Terms &amp; Conditions Part III</vt:lpstr>
      <vt:lpstr>Terms &amp; Conditions Part IV</vt:lpstr>
      <vt:lpstr>Lighting Waste Disposal Form</vt:lpstr>
      <vt:lpstr>Technology Req. Part I</vt:lpstr>
      <vt:lpstr>Technology Req. Part II</vt:lpstr>
      <vt:lpstr>'Customer Info'!Print_Area</vt:lpstr>
      <vt:lpstr>'Form Instructions'!Print_Area</vt:lpstr>
      <vt:lpstr>'Required Documents &amp; Steps'!Print_Area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Robertson</dc:creator>
  <cp:lastModifiedBy>Jan Aceti</cp:lastModifiedBy>
  <cp:lastPrinted>2022-08-16T21:27:02Z</cp:lastPrinted>
  <dcterms:created xsi:type="dcterms:W3CDTF">2008-11-23T19:10:16Z</dcterms:created>
  <dcterms:modified xsi:type="dcterms:W3CDTF">2023-02-14T16:09:41Z</dcterms:modified>
</cp:coreProperties>
</file>